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\DZ\Zamówienia publiczne dla wydziałów\IRI dawne ZN\113_Floksowa_PM\zmiana_SIWZ_210105\"/>
    </mc:Choice>
  </mc:AlternateContent>
  <xr:revisionPtr revIDLastSave="0" documentId="13_ncr:1_{ABB9F6BF-651C-49B2-B957-2B5C2967F423}" xr6:coauthVersionLast="45" xr6:coauthVersionMax="45" xr10:uidLastSave="{00000000-0000-0000-0000-000000000000}"/>
  <bookViews>
    <workbookView xWindow="15" yWindow="15" windowWidth="10275" windowHeight="10815" activeTab="1" xr2:uid="{00000000-000D-0000-FFFF-FFFF00000000}"/>
  </bookViews>
  <sheets>
    <sheet name="branża telekomunikacyjna" sheetId="4" r:id="rId1"/>
    <sheet name="branża drogowa" sheetId="2" r:id="rId2"/>
    <sheet name="Zbiorcze zestawienie" sheetId="5" r:id="rId3"/>
  </sheets>
  <definedNames>
    <definedName name="_xlnm.Print_Area" localSheetId="1">'branża drogowa'!$A$1:$X$93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81" i="2" l="1"/>
  <c r="X82" i="2" s="1"/>
  <c r="X79" i="2"/>
  <c r="X77" i="2"/>
  <c r="X78" i="2" s="1"/>
  <c r="X80" i="2"/>
  <c r="X26" i="2"/>
  <c r="X27" i="2" s="1"/>
  <c r="X29" i="2"/>
  <c r="X30" i="2"/>
  <c r="W81" i="2"/>
  <c r="W82" i="2" s="1"/>
  <c r="V81" i="2"/>
  <c r="V82" i="2" s="1"/>
  <c r="U81" i="2"/>
  <c r="U82" i="2" s="1"/>
  <c r="T81" i="2"/>
  <c r="T82" i="2" s="1"/>
  <c r="S81" i="2"/>
  <c r="S82" i="2" s="1"/>
  <c r="R81" i="2"/>
  <c r="R82" i="2" s="1"/>
  <c r="Q81" i="2"/>
  <c r="Q82" i="2" s="1"/>
  <c r="V80" i="2"/>
  <c r="W79" i="2"/>
  <c r="W80" i="2" s="1"/>
  <c r="V79" i="2"/>
  <c r="U79" i="2"/>
  <c r="U80" i="2" s="1"/>
  <c r="T79" i="2"/>
  <c r="T80" i="2" s="1"/>
  <c r="S79" i="2"/>
  <c r="S80" i="2" s="1"/>
  <c r="R79" i="2"/>
  <c r="R80" i="2" s="1"/>
  <c r="Q79" i="2"/>
  <c r="Q80" i="2" s="1"/>
  <c r="W26" i="2"/>
  <c r="W27" i="2" s="1"/>
  <c r="V26" i="2"/>
  <c r="V27" i="2" s="1"/>
  <c r="U26" i="2"/>
  <c r="U27" i="2" s="1"/>
  <c r="T26" i="2"/>
  <c r="T27" i="2" s="1"/>
  <c r="S26" i="2"/>
  <c r="S27" i="2" s="1"/>
  <c r="R26" i="2"/>
  <c r="R27" i="2" s="1"/>
  <c r="Q26" i="2"/>
  <c r="Q27" i="2" s="1"/>
  <c r="X16" i="2"/>
  <c r="D5" i="5" l="1"/>
  <c r="W92" i="2"/>
  <c r="V92" i="2"/>
  <c r="U92" i="2"/>
  <c r="T92" i="2"/>
  <c r="S92" i="2"/>
  <c r="R92" i="2"/>
  <c r="Q92" i="2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8" i="4"/>
  <c r="H29" i="4"/>
  <c r="H30" i="4"/>
  <c r="H31" i="4"/>
  <c r="H33" i="4"/>
  <c r="H12" i="4"/>
  <c r="H34" i="4" s="1"/>
  <c r="H35" i="4" s="1"/>
  <c r="X74" i="2"/>
  <c r="X75" i="2" l="1"/>
  <c r="X21" i="2"/>
  <c r="X22" i="2"/>
  <c r="X23" i="2"/>
  <c r="X33" i="2"/>
  <c r="X34" i="2" s="1"/>
  <c r="X37" i="2"/>
  <c r="X38" i="2" s="1"/>
  <c r="X43" i="2"/>
  <c r="X44" i="2"/>
  <c r="X50" i="2"/>
  <c r="X51" i="2" s="1"/>
  <c r="X54" i="2"/>
  <c r="X55" i="2" s="1"/>
  <c r="X58" i="2"/>
  <c r="X60" i="2" s="1"/>
  <c r="X59" i="2"/>
  <c r="X63" i="2"/>
  <c r="X64" i="2" s="1"/>
  <c r="X69" i="2"/>
  <c r="X70" i="2"/>
  <c r="X76" i="2"/>
  <c r="X86" i="2"/>
  <c r="X88" i="2" s="1"/>
  <c r="X87" i="2"/>
  <c r="X12" i="2"/>
  <c r="X17" i="2"/>
  <c r="X11" i="2"/>
  <c r="X45" i="2" l="1"/>
  <c r="X71" i="2"/>
  <c r="X91" i="2" s="1"/>
  <c r="X13" i="2"/>
  <c r="X24" i="2"/>
  <c r="X18" i="2"/>
  <c r="V87" i="2"/>
  <c r="U87" i="2"/>
  <c r="T87" i="2"/>
  <c r="S87" i="2"/>
  <c r="R87" i="2"/>
  <c r="Q87" i="2"/>
  <c r="W87" i="2"/>
  <c r="V86" i="2"/>
  <c r="U86" i="2"/>
  <c r="T86" i="2"/>
  <c r="S86" i="2"/>
  <c r="S88" i="2" s="1"/>
  <c r="R86" i="2"/>
  <c r="Q86" i="2"/>
  <c r="W86" i="2"/>
  <c r="V77" i="2"/>
  <c r="V78" i="2" s="1"/>
  <c r="U77" i="2"/>
  <c r="U78" i="2" s="1"/>
  <c r="T77" i="2"/>
  <c r="T78" i="2" s="1"/>
  <c r="S77" i="2"/>
  <c r="S78" i="2" s="1"/>
  <c r="R77" i="2"/>
  <c r="R78" i="2" s="1"/>
  <c r="Q77" i="2"/>
  <c r="Q78" i="2" s="1"/>
  <c r="W77" i="2"/>
  <c r="W74" i="2"/>
  <c r="W75" i="2" s="1"/>
  <c r="V74" i="2"/>
  <c r="V75" i="2" s="1"/>
  <c r="U74" i="2"/>
  <c r="U75" i="2" s="1"/>
  <c r="T74" i="2"/>
  <c r="T75" i="2" s="1"/>
  <c r="S74" i="2"/>
  <c r="S75" i="2" s="1"/>
  <c r="R74" i="2"/>
  <c r="R75" i="2" s="1"/>
  <c r="Q74" i="2"/>
  <c r="Q75" i="2" s="1"/>
  <c r="V70" i="2"/>
  <c r="U70" i="2"/>
  <c r="T70" i="2"/>
  <c r="S70" i="2"/>
  <c r="R70" i="2"/>
  <c r="Q70" i="2"/>
  <c r="W70" i="2"/>
  <c r="V69" i="2"/>
  <c r="U69" i="2"/>
  <c r="T69" i="2"/>
  <c r="S69" i="2"/>
  <c r="R69" i="2"/>
  <c r="Q69" i="2"/>
  <c r="W69" i="2"/>
  <c r="V63" i="2"/>
  <c r="V64" i="2" s="1"/>
  <c r="U63" i="2"/>
  <c r="U64" i="2" s="1"/>
  <c r="T63" i="2"/>
  <c r="T64" i="2" s="1"/>
  <c r="S63" i="2"/>
  <c r="S64" i="2" s="1"/>
  <c r="R63" i="2"/>
  <c r="R64" i="2" s="1"/>
  <c r="Q63" i="2"/>
  <c r="Q64" i="2" s="1"/>
  <c r="W63" i="2"/>
  <c r="W59" i="2"/>
  <c r="V59" i="2"/>
  <c r="U59" i="2"/>
  <c r="T59" i="2"/>
  <c r="S59" i="2"/>
  <c r="R59" i="2"/>
  <c r="Q59" i="2"/>
  <c r="V58" i="2"/>
  <c r="U58" i="2"/>
  <c r="T58" i="2"/>
  <c r="S58" i="2"/>
  <c r="R58" i="2"/>
  <c r="Q58" i="2"/>
  <c r="W58" i="2"/>
  <c r="V54" i="2"/>
  <c r="V55" i="2" s="1"/>
  <c r="U54" i="2"/>
  <c r="U55" i="2" s="1"/>
  <c r="T54" i="2"/>
  <c r="T55" i="2" s="1"/>
  <c r="S54" i="2"/>
  <c r="S55" i="2" s="1"/>
  <c r="R54" i="2"/>
  <c r="R55" i="2" s="1"/>
  <c r="Q54" i="2"/>
  <c r="Q55" i="2" s="1"/>
  <c r="W54" i="2"/>
  <c r="V50" i="2"/>
  <c r="V51" i="2" s="1"/>
  <c r="U50" i="2"/>
  <c r="U51" i="2" s="1"/>
  <c r="T50" i="2"/>
  <c r="T51" i="2" s="1"/>
  <c r="S50" i="2"/>
  <c r="S51" i="2" s="1"/>
  <c r="R50" i="2"/>
  <c r="R51" i="2" s="1"/>
  <c r="Q50" i="2"/>
  <c r="Q51" i="2" s="1"/>
  <c r="W50" i="2"/>
  <c r="W44" i="2"/>
  <c r="V44" i="2"/>
  <c r="U44" i="2"/>
  <c r="T44" i="2"/>
  <c r="S44" i="2"/>
  <c r="R44" i="2"/>
  <c r="Q44" i="2"/>
  <c r="V43" i="2"/>
  <c r="U43" i="2"/>
  <c r="U45" i="2" s="1"/>
  <c r="T43" i="2"/>
  <c r="T45" i="2" s="1"/>
  <c r="S43" i="2"/>
  <c r="R43" i="2"/>
  <c r="Q43" i="2"/>
  <c r="Q45" i="2" s="1"/>
  <c r="W43" i="2"/>
  <c r="V37" i="2"/>
  <c r="V38" i="2" s="1"/>
  <c r="U37" i="2"/>
  <c r="U38" i="2" s="1"/>
  <c r="T37" i="2"/>
  <c r="T38" i="2" s="1"/>
  <c r="S37" i="2"/>
  <c r="S38" i="2" s="1"/>
  <c r="R37" i="2"/>
  <c r="R38" i="2" s="1"/>
  <c r="Q37" i="2"/>
  <c r="Q38" i="2" s="1"/>
  <c r="W37" i="2"/>
  <c r="V33" i="2"/>
  <c r="V34" i="2" s="1"/>
  <c r="U33" i="2"/>
  <c r="U34" i="2" s="1"/>
  <c r="T33" i="2"/>
  <c r="T34" i="2" s="1"/>
  <c r="S33" i="2"/>
  <c r="S34" i="2" s="1"/>
  <c r="R33" i="2"/>
  <c r="R34" i="2" s="1"/>
  <c r="Q33" i="2"/>
  <c r="Q34" i="2" s="1"/>
  <c r="W33" i="2"/>
  <c r="W29" i="2"/>
  <c r="V29" i="2"/>
  <c r="V30" i="2" s="1"/>
  <c r="U29" i="2"/>
  <c r="U30" i="2" s="1"/>
  <c r="T29" i="2"/>
  <c r="T30" i="2" s="1"/>
  <c r="S29" i="2"/>
  <c r="S30" i="2" s="1"/>
  <c r="R29" i="2"/>
  <c r="R30" i="2" s="1"/>
  <c r="Q29" i="2"/>
  <c r="Q30" i="2" s="1"/>
  <c r="V23" i="2"/>
  <c r="U23" i="2"/>
  <c r="T23" i="2"/>
  <c r="S23" i="2"/>
  <c r="R23" i="2"/>
  <c r="Q23" i="2"/>
  <c r="W23" i="2"/>
  <c r="V22" i="2"/>
  <c r="U22" i="2"/>
  <c r="T22" i="2"/>
  <c r="S22" i="2"/>
  <c r="R22" i="2"/>
  <c r="Q22" i="2"/>
  <c r="W22" i="2"/>
  <c r="V21" i="2"/>
  <c r="U21" i="2"/>
  <c r="T21" i="2"/>
  <c r="S21" i="2"/>
  <c r="R21" i="2"/>
  <c r="Q21" i="2"/>
  <c r="W21" i="2"/>
  <c r="W17" i="2"/>
  <c r="V17" i="2"/>
  <c r="U17" i="2"/>
  <c r="T17" i="2"/>
  <c r="S17" i="2"/>
  <c r="R17" i="2"/>
  <c r="Q17" i="2"/>
  <c r="V16" i="2"/>
  <c r="U16" i="2"/>
  <c r="U18" i="2" s="1"/>
  <c r="T16" i="2"/>
  <c r="S16" i="2"/>
  <c r="R16" i="2"/>
  <c r="Q16" i="2"/>
  <c r="Q18" i="2" s="1"/>
  <c r="W16" i="2"/>
  <c r="V12" i="2"/>
  <c r="U12" i="2"/>
  <c r="T12" i="2"/>
  <c r="S12" i="2"/>
  <c r="R12" i="2"/>
  <c r="Q12" i="2"/>
  <c r="W12" i="2"/>
  <c r="V11" i="2"/>
  <c r="V13" i="2" s="1"/>
  <c r="U11" i="2"/>
  <c r="T11" i="2"/>
  <c r="S11" i="2"/>
  <c r="R11" i="2"/>
  <c r="R13" i="2" s="1"/>
  <c r="Q11" i="2"/>
  <c r="W11" i="2"/>
  <c r="Q13" i="2" l="1"/>
  <c r="U13" i="2"/>
  <c r="S71" i="2"/>
  <c r="T60" i="2"/>
  <c r="Q60" i="2"/>
  <c r="U60" i="2"/>
  <c r="S60" i="2"/>
  <c r="S45" i="2"/>
  <c r="S13" i="2"/>
  <c r="T13" i="2"/>
  <c r="R18" i="2"/>
  <c r="V18" i="2"/>
  <c r="R45" i="2"/>
  <c r="V45" i="2"/>
  <c r="R60" i="2"/>
  <c r="V60" i="2"/>
  <c r="Q71" i="2"/>
  <c r="U71" i="2"/>
  <c r="Q88" i="2"/>
  <c r="U88" i="2"/>
  <c r="R71" i="2"/>
  <c r="V71" i="2"/>
  <c r="R88" i="2"/>
  <c r="V88" i="2"/>
  <c r="X92" i="2"/>
  <c r="T71" i="2"/>
  <c r="T88" i="2"/>
  <c r="S24" i="2"/>
  <c r="Q24" i="2"/>
  <c r="U24" i="2"/>
  <c r="R24" i="2"/>
  <c r="V24" i="2"/>
  <c r="T24" i="2"/>
  <c r="T18" i="2"/>
  <c r="S18" i="2"/>
  <c r="W51" i="2"/>
  <c r="W71" i="2"/>
  <c r="W18" i="2"/>
  <c r="W13" i="2"/>
  <c r="W45" i="2"/>
  <c r="W64" i="2"/>
  <c r="W88" i="2"/>
  <c r="W34" i="2"/>
  <c r="W55" i="2"/>
  <c r="W24" i="2"/>
  <c r="W38" i="2"/>
  <c r="W60" i="2"/>
  <c r="W78" i="2"/>
  <c r="W30" i="2"/>
  <c r="U91" i="2" l="1"/>
  <c r="R91" i="2"/>
  <c r="V91" i="2"/>
  <c r="Q91" i="2"/>
  <c r="D4" i="5"/>
  <c r="D6" i="5" s="1"/>
  <c r="D7" i="5" s="1"/>
  <c r="T91" i="2"/>
  <c r="S91" i="2"/>
  <c r="W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Szymon Pawłowski</author>
  </authors>
  <commentList>
    <comment ref="X2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Szymon Pawłowski: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<sst xmlns="http://schemas.openxmlformats.org/spreadsheetml/2006/main" count="308" uniqueCount="205">
  <si>
    <t>Nazwa</t>
  </si>
  <si>
    <t>R</t>
  </si>
  <si>
    <t>M</t>
  </si>
  <si>
    <t>T</t>
  </si>
  <si>
    <t>S</t>
  </si>
  <si>
    <t>K</t>
  </si>
  <si>
    <t>Z</t>
  </si>
  <si>
    <t>D.01.00.00 ROBOTY PRZYGOTOWAWCZE</t>
  </si>
  <si>
    <t>D.02.00.00. ROBOTY ZIEMNE</t>
  </si>
  <si>
    <t>D.04.00.00 PODBUDOWY</t>
  </si>
  <si>
    <t>D.05.00.00. NAWIERZCHNIE</t>
  </si>
  <si>
    <t>D.06.00.00 Roboty wykończeniowe</t>
  </si>
  <si>
    <t>D.08.00.00 Elementy ulic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</si>
  <si>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</si>
  <si>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</si>
  <si>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</si>
  <si>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</si>
  <si>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</si>
  <si>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</si>
  <si>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</si>
  <si>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</si>
  <si>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</si>
  <si>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</si>
  <si>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</si>
  <si>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</si>
  <si>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</si>
  <si>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</si>
  <si>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</si>
  <si>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</si>
  <si>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</si>
  <si>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DZIAŁ  1.1</t>
  </si>
  <si>
    <t>Odtworzenie trasy i punktów wysokościowych</t>
  </si>
  <si>
    <t>KNNR 1 0111-02</t>
  </si>
  <si>
    <t>Roboty pomiarowe przy liniowych robotach ziemnych dla dróg w terenie równinym - wyznaczenie punktów głównych trasy i wznowienie punktów istniejących osnowy geodezyjnej</t>
  </si>
  <si>
    <t>km</t>
  </si>
  <si>
    <t xml:space="preserve">                  </t>
  </si>
  <si>
    <t>wykonanie geodezyjnej dokumentacji powykonawczej</t>
  </si>
  <si>
    <t>szt</t>
  </si>
  <si>
    <t>Razem:</t>
  </si>
  <si>
    <t>DZIAŁ  1.2</t>
  </si>
  <si>
    <t>Zdjęcie warstwy humusu</t>
  </si>
  <si>
    <t>KNR 2-01 0126-01</t>
  </si>
  <si>
    <t>Usunięcie warstwy ziemi urodzajnej (humusu) za pomocą spycharek o grubości 20 cm</t>
  </si>
  <si>
    <t>m2</t>
  </si>
  <si>
    <t>KNR 4-04 1103-04 1103-05</t>
  </si>
  <si>
    <t>Wywiezienie ziemi przy mechanicznym załadowaniu i wyładowaniu samochodem samowyładowczym na odległość 15 km</t>
  </si>
  <si>
    <t>m3</t>
  </si>
  <si>
    <t>DZIAŁ  1.3</t>
  </si>
  <si>
    <t>Rozbiórki elementów dróg i ulic</t>
  </si>
  <si>
    <t>KNR 2-31 0811-04</t>
  </si>
  <si>
    <t>Rozebranie nawierzchni z ptek betonowych / płyt drogowych betonowych / betonu</t>
  </si>
  <si>
    <t>KNR AT-03 0102-03</t>
  </si>
  <si>
    <t>Roboty remontowe - frezowanie nawierzchni bitumicznej o gr. 8-12 cm z wywozem materiału z rozbiórki do 15 km</t>
  </si>
  <si>
    <t>KNR AT-03 0101-02</t>
  </si>
  <si>
    <t>Roboty remontowe - cięcie piłą nawierzchni bitumicznych lub betonowych na gł. 5-10 cm</t>
  </si>
  <si>
    <t>metr</t>
  </si>
  <si>
    <t>DZIAŁ  1.4</t>
  </si>
  <si>
    <t>Przebudowa podziemnych linii kanalizacji przy budowie drogi</t>
  </si>
  <si>
    <t>KNR 2-31 1406-02</t>
  </si>
  <si>
    <t>Regulacja pionowa wpustów ulicznych</t>
  </si>
  <si>
    <t>DZIAŁ  1.5</t>
  </si>
  <si>
    <t>Przebudowa podziemnych linii wodociągowych przy budowie drogi</t>
  </si>
  <si>
    <t>KNR 2-31 1406-04</t>
  </si>
  <si>
    <t>Regulacja pionowa studzienek dla zaworów wodociągowych</t>
  </si>
  <si>
    <t>DZIAŁ  1.6</t>
  </si>
  <si>
    <t>Przebudowa podziemnych linii gazowych przy budowie drogi</t>
  </si>
  <si>
    <t>Regulacja pionowa studzienek dla zaworów gazowych</t>
  </si>
  <si>
    <t>DZIAŁ  2</t>
  </si>
  <si>
    <t>DZIAŁ  2.1</t>
  </si>
  <si>
    <t>Wykonanie wykopów</t>
  </si>
  <si>
    <t>KNNR 1 0201-10 0208-02</t>
  </si>
  <si>
    <t>Roboty ziemne wykonywane koparkami przedsiębiernymi w gr.kat. III-IV z transp.urobku na odl.15 km po drogach o nawierzchni utwardzonej sam.samowyład. - gr. ok. 56 cm - zjazdy i miejsca postojowe</t>
  </si>
  <si>
    <t>Roboty ziemne wykonywane koparkami przedsiębiernymi w gr.kat. III-IV z transp.urobku na odl.15 km po drogach o nawierzchni utwardzonej sam.samowyład. - gr. ok. 46 cm - chodniki</t>
  </si>
  <si>
    <t>DZIAŁ  3</t>
  </si>
  <si>
    <t>DZIAŁ  3.1</t>
  </si>
  <si>
    <t>Wykop pod koryto wraz z profilowaniem podłoża</t>
  </si>
  <si>
    <t>KNNR 6 0103-03</t>
  </si>
  <si>
    <t>Profilowanie i zagęszczanie podłoża wykonywane mechanicznie w gruncie kat. II-IV pod warstwy konstrukcyjne nawierzchni - chodniki, zjazdy i miejsca postojowe</t>
  </si>
  <si>
    <t>DZIAŁ  3.2</t>
  </si>
  <si>
    <t>Oczyszczenie i skropienie warstw bitumicznych</t>
  </si>
  <si>
    <t>KNR AT-03 0202-02</t>
  </si>
  <si>
    <t>Mechaniczne oczyszczenie i skropienie podbudowy z BA</t>
  </si>
  <si>
    <t>DZIAŁ  3.3</t>
  </si>
  <si>
    <t>Podbudowa i ulepszone podloże z gruntow lub kruszyw stabilizowanych spoiwami hydrualicznymi</t>
  </si>
  <si>
    <t>KNNR 6 0111-02</t>
  </si>
  <si>
    <t>Mieszanka C 3/4 - warstwa gr.25 cm - zjazdy i m. postojowe</t>
  </si>
  <si>
    <t>Mieszanka C 1,5/2,0 - warstwa 15 cm - chodnik</t>
  </si>
  <si>
    <t>DZIAŁ  3.4</t>
  </si>
  <si>
    <t>Podbudowa z betonu cementowego</t>
  </si>
  <si>
    <t>KNNR 6 0109-03</t>
  </si>
  <si>
    <t>Podbudowa zasadnicza z betonu cementowego C12/15 - gr.20 cm (chodniki, zjazdy i miejsca postojowe)</t>
  </si>
  <si>
    <t>DZIAŁ  4</t>
  </si>
  <si>
    <t>DZIAŁ  4.1</t>
  </si>
  <si>
    <t>Nawierzchnia z BA</t>
  </si>
  <si>
    <t>KNR 2-31 0310-01</t>
  </si>
  <si>
    <t>Warstwa wiążąca/wyrownawcza  - gr. 4-6 cm KR 3-4</t>
  </si>
  <si>
    <t>KNR 2-31 0310-05</t>
  </si>
  <si>
    <t>warstwa ścierlana z BA - gr. 4-5 cm</t>
  </si>
  <si>
    <t>DZIAŁ  4.2</t>
  </si>
  <si>
    <t>Nawierzchnia z kostki betonowej</t>
  </si>
  <si>
    <t>KNR 2-31 0511-03</t>
  </si>
  <si>
    <t>Nawierzchnie z kostki brukowej betonowej grubość 8 cm na podsypce cementowo-piaskowej gr 3 cm wraz ze spoinowaniem (piasek lub zaprawa cementowo-piaskowa)</t>
  </si>
  <si>
    <t>DZIAŁ  5</t>
  </si>
  <si>
    <t>KNNR 1 0507-01</t>
  </si>
  <si>
    <t>Humusowanie z obsianiem nasionami traw terenów płaskich i pochylonych przy gr. humusu 10 cm</t>
  </si>
  <si>
    <t>DZIAŁ  6</t>
  </si>
  <si>
    <t>KNR 2-31 0403-03</t>
  </si>
  <si>
    <t>Krawężniki betonowe wystające o wymiarach 15x30 cm na podsypce cementowo-piaskowej i ławie betonowej C16/20 z oporem</t>
  </si>
  <si>
    <t>KNR 2-31 0407-05</t>
  </si>
  <si>
    <t>Obrzeża betonowe o wymiarach 30x8 cm na ławie z betonu C16/20</t>
  </si>
  <si>
    <t>OGÓŁEM KOSZTORYS:</t>
  </si>
  <si>
    <t xml:space="preserve">Przedmiar oferta </t>
  </si>
  <si>
    <t>Branża drogowa</t>
  </si>
  <si>
    <t>Przebudowa ul. Floksowej - etap 2</t>
  </si>
  <si>
    <t>Razem netto</t>
  </si>
  <si>
    <t>szt.</t>
  </si>
  <si>
    <t>Regulacja wysokości studni kablowych</t>
  </si>
  <si>
    <t>D 01.03.04/2</t>
  </si>
  <si>
    <t>3.1</t>
  </si>
  <si>
    <t>Przebudowa urządzeń własności INEA SA (CPV 45232310-8 Roboty budowlane w zakresie linii telefonicznych)</t>
  </si>
  <si>
    <t>2.4</t>
  </si>
  <si>
    <t>Budowa studni kablowych prefabrykowanych rozdzielczych, typ SK-1, grunt kategorii III</t>
  </si>
  <si>
    <t>2.3</t>
  </si>
  <si>
    <t>stud.</t>
  </si>
  <si>
    <t>Mechaniczna rozbiórka studni kablowych SK-1</t>
  </si>
  <si>
    <t>2.2</t>
  </si>
  <si>
    <t>m</t>
  </si>
  <si>
    <t>Budowa obiektów podziemnych - montaż rur osłonowych dwudzielnych 2x160mm na istniejących ciągach kablowych</t>
  </si>
  <si>
    <t>2.1</t>
  </si>
  <si>
    <t>Przebudowa urządzeń własności Orange Polska SA (CPV 45232310-8 Roboty budowlane w zakresie linii telefonicznych)</t>
  </si>
  <si>
    <t>otwór</t>
  </si>
  <si>
    <t>Uszczelnianie otworów rurociągu kablowego 12mm, otwór z 1 kablem</t>
  </si>
  <si>
    <t>D 01.03.04/1</t>
  </si>
  <si>
    <t>1.15</t>
  </si>
  <si>
    <t>Uszczelnianie rur rurociągu kablowego 40mm, uszczelki, otwór wolny</t>
  </si>
  <si>
    <t>1.14</t>
  </si>
  <si>
    <t>Montaż złączy rur polietylenowych, mikrorura 12/8mm</t>
  </si>
  <si>
    <t>1.13</t>
  </si>
  <si>
    <t>Montaż złączy rur polietylenowych w kanalizacji, rury HDPE Fi 40 mm, złączki skręcane</t>
  </si>
  <si>
    <t>1.12</t>
  </si>
  <si>
    <t>odcinek</t>
  </si>
  <si>
    <t>Badanie szczelności i test kalibracji zmontowanych odcinków, do 2 km, mikrorury 12/8 sprężarka, mikrorury 12 mm</t>
  </si>
  <si>
    <t>1.11</t>
  </si>
  <si>
    <t>Badanie szczelności zmontowanych odcinków, do 2 km, rurociągi kablowe w ziemi, sprężarka, rury Fi 40 mm</t>
  </si>
  <si>
    <t>1.10</t>
  </si>
  <si>
    <t>Ręczne wciąganie rur kanalizacji wtórnej, otwór wolny, rury w zwojach, 1xFi 40 mm + 1x doziemna wiązka mikrorur 7x12/8mm</t>
  </si>
  <si>
    <t>1.9</t>
  </si>
  <si>
    <t>Budowa kanalizacji kablowej z rur 1xRPP 110/5,0 + 1xRHDPEwp40/3,7mm + 1xdoziemny pakiet mikrorur 7x 12/8mm, gr.kat.III, 1 warstw.w ciągu kan., 2 rur.w warstwie, 2 otw.w ciągu kan.</t>
  </si>
  <si>
    <t>1.8</t>
  </si>
  <si>
    <t>Budowa obiektów podziemnych z rur RHDPEp110/6,3 pod drogami i ulicami w gr.kat.III, 1 warstw.w ciągu, 2 rur.w warstwie, 2 otw.w ciągu</t>
  </si>
  <si>
    <t>1.7</t>
  </si>
  <si>
    <t>Wykonanie przepustów pod drogami i torami, prostoliniowo, przeciskiem hydraulicznym, z powrotnym wciąganiem rur (kategoria gruntu III-IV), długość do 10 m, rura HDPE 110 mm, nakłady częściowe liczone na 1 przepust</t>
  </si>
  <si>
    <t>1.6</t>
  </si>
  <si>
    <t>Wykonanie przepustów pod drogami i torami, prostoliniowo, przeciskiem hydraulicznym, z powrotnym wciąganiem rur (kategoria gruntu III-IV), dodatek za każdy 1 m długości ponad 10 m, rura HDPE 110 mm</t>
  </si>
  <si>
    <t>1.5</t>
  </si>
  <si>
    <t>Wykonanie przepustów pod drogami i torami, prostoliniowo, przeciskiem hydraulicznym, z powrotnym wciąganiem rur (kategoria gruntu III-IV), długość do 10 m, rura HDPE 110 mm, nakłady częściowe liczone na 1 m</t>
  </si>
  <si>
    <t>1.4</t>
  </si>
  <si>
    <t>Montaż elementów mechanicznej ochrony przed ingerencją osób nieuprawnionych w istniejących studniach kablowych, pokrywa dodatkowa z listwami, rama ciężka lub podwójna lekka</t>
  </si>
  <si>
    <t>1.3</t>
  </si>
  <si>
    <t>Budowa studni kablowych prefabrykowanych rozdzielczych SKR, typ SKR-1, grunt kategorii III</t>
  </si>
  <si>
    <t>1.2</t>
  </si>
  <si>
    <t>Budowa studni kablowych prefabrykowanych rozdzielczych SKR, typ SKR-1 pogłębiona, grunt kategorii III</t>
  </si>
  <si>
    <t>1.1</t>
  </si>
  <si>
    <t>Budowa kanału technologicznego (CPV 45232310-8 Roboty budowlane w zakresie linii telefonicznych)</t>
  </si>
  <si>
    <t>BUDOWA  KABLOWYCH  LINII TELEKOMUNIKACYJNYCH
CPV: Roboty budowlane w zakresie linii telefonicznych</t>
  </si>
  <si>
    <t>3</t>
  </si>
  <si>
    <t>Wartość pozycji
(zł)</t>
  </si>
  <si>
    <t>Cena jednostkowa
(zł)</t>
  </si>
  <si>
    <t>Jednostka</t>
  </si>
  <si>
    <t>Rodzaje robót  opis robót, lokalizacja lub rysunek z projektu oraz obliczenie ilości jednostek przedmiarowych</t>
  </si>
  <si>
    <t>Numer specyfikacji</t>
  </si>
  <si>
    <t>Lp.</t>
  </si>
  <si>
    <t>BRANŻA TELEKOMUNIKACYJNA</t>
  </si>
  <si>
    <r>
      <t xml:space="preserve">OPRACOWANIE DOKUMENTACJI PROJEKTOWEJ DLA PRZEBUDOWY ULICY FLOKSOWEJ, POLEGAJĄCEJ NA BUDOWIE CHODNIKÓW PO OBU STRONACH.
</t>
    </r>
    <r>
      <rPr>
        <b/>
        <sz val="18"/>
        <color indexed="8"/>
        <rFont val="Times New Roman"/>
        <family val="1"/>
        <charset val="238"/>
      </rPr>
      <t>ETAP II</t>
    </r>
    <r>
      <rPr>
        <b/>
        <sz val="11"/>
        <color indexed="8"/>
        <rFont val="Times New Roman"/>
        <family val="1"/>
        <charset val="238"/>
      </rPr>
      <t xml:space="preserve">
</t>
    </r>
  </si>
  <si>
    <t>Przedmiar oferta</t>
  </si>
  <si>
    <t>Razem brutto + 23% VAT</t>
  </si>
  <si>
    <t>OGÓŁEM KOSZTORYS +23% VAT</t>
  </si>
  <si>
    <t>ZESTAWIENIE ZBIORCZE</t>
  </si>
  <si>
    <t>br. drogowa</t>
  </si>
  <si>
    <t>br.telekomunikacyjna</t>
  </si>
  <si>
    <t>cena</t>
  </si>
  <si>
    <t>branże</t>
  </si>
  <si>
    <t>wartość inwestycji z VAT</t>
  </si>
  <si>
    <t xml:space="preserve">wartość inwestycji </t>
  </si>
  <si>
    <t>Wycinka drzew i krzewów</t>
  </si>
  <si>
    <t xml:space="preserve">usunięcie drzew </t>
  </si>
  <si>
    <t xml:space="preserve">KNR 2-01 0101-01 </t>
  </si>
  <si>
    <t>9.</t>
  </si>
  <si>
    <t>10.</t>
  </si>
  <si>
    <t>DZIAŁ  1.7</t>
  </si>
  <si>
    <t>11.</t>
  </si>
  <si>
    <t>12.</t>
  </si>
  <si>
    <t>13.</t>
  </si>
  <si>
    <t>17.</t>
  </si>
  <si>
    <t>18.</t>
  </si>
  <si>
    <t>19.</t>
  </si>
  <si>
    <t>20.</t>
  </si>
  <si>
    <t>21.</t>
  </si>
  <si>
    <t>23.</t>
  </si>
  <si>
    <t xml:space="preserve">Sadzenie drzew - nasadzenia rekompensacyjne - klon polny ELSRIJK </t>
  </si>
  <si>
    <t xml:space="preserve">KNR 2-21 -701 - 04 </t>
  </si>
  <si>
    <t xml:space="preserve">KNR 2-21 -0302-06 </t>
  </si>
  <si>
    <t>26.</t>
  </si>
  <si>
    <t>25.</t>
  </si>
  <si>
    <t xml:space="preserve">Pielęgnacja drzew liściastych form piennych - przy ulicy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</si>
</sst>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."/>
    <numFmt numFmtId="165" formatCode="0.000"/>
  </numFmts>
  <fonts count="30">
    <font>
      <sz val="9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95">
    <xf numFmtId="0" fontId="0" fillId="0" borderId="0" xfId="0"/>
    <xf numFmtId="0" fontId="6" fillId="0" borderId="0" xfId="0" applyFont="1" applyAlignment="1">
      <alignment horizontal="center" vertical="top"/>
    </xf>
    <xf numFmtId="165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4" fontId="13" fillId="0" borderId="0" xfId="0" applyNumberFormat="1" applyFont="1" applyAlignment="1">
      <alignment vertical="top"/>
    </xf>
    <xf numFmtId="0" fontId="0" fillId="0" borderId="1" xfId="0" applyBorder="1"/>
    <xf numFmtId="2" fontId="11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65" fontId="0" fillId="0" borderId="1" xfId="0" applyNumberFormat="1" applyBorder="1" applyAlignment="1">
      <alignment vertical="top"/>
    </xf>
    <xf numFmtId="2" fontId="8" fillId="0" borderId="1" xfId="0" applyNumberFormat="1" applyFont="1" applyBorder="1" applyAlignment="1">
      <alignment vertical="top"/>
    </xf>
    <xf numFmtId="4" fontId="0" fillId="0" borderId="1" xfId="0" applyNumberFormat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0" fontId="15" fillId="0" borderId="1" xfId="0" applyFont="1" applyBorder="1"/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2" fontId="16" fillId="0" borderId="5" xfId="1" applyNumberFormat="1" applyFont="1" applyBorder="1" applyAlignment="1">
      <alignment horizontal="center" vertical="center" wrapText="1"/>
    </xf>
    <xf numFmtId="2" fontId="1" fillId="0" borderId="6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vertical="center" wrapText="1"/>
    </xf>
    <xf numFmtId="0" fontId="1" fillId="0" borderId="7" xfId="1" applyFont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vertical="center" wrapText="1"/>
    </xf>
    <xf numFmtId="0" fontId="16" fillId="2" borderId="9" xfId="1" applyFont="1" applyFill="1" applyBorder="1" applyAlignment="1">
      <alignment horizontal="center" vertical="center"/>
    </xf>
    <xf numFmtId="2" fontId="1" fillId="0" borderId="8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" fillId="0" borderId="9" xfId="1" applyFont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2" fontId="19" fillId="0" borderId="8" xfId="1" applyNumberFormat="1" applyFont="1" applyBorder="1" applyAlignment="1">
      <alignment horizontal="center" vertical="center" wrapText="1"/>
    </xf>
    <xf numFmtId="1" fontId="19" fillId="0" borderId="1" xfId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/>
    <xf numFmtId="4" fontId="27" fillId="0" borderId="1" xfId="0" applyNumberFormat="1" applyFont="1" applyBorder="1"/>
    <xf numFmtId="2" fontId="27" fillId="0" borderId="1" xfId="0" applyNumberFormat="1" applyFont="1" applyBorder="1"/>
    <xf numFmtId="0" fontId="27" fillId="3" borderId="1" xfId="0" applyFont="1" applyFill="1" applyBorder="1"/>
    <xf numFmtId="4" fontId="27" fillId="3" borderId="1" xfId="0" applyNumberFormat="1" applyFont="1" applyFill="1" applyBorder="1"/>
    <xf numFmtId="0" fontId="27" fillId="4" borderId="1" xfId="0" applyFont="1" applyFill="1" applyBorder="1"/>
    <xf numFmtId="0" fontId="0" fillId="0" borderId="1" xfId="0" applyBorder="1"/>
    <xf numFmtId="0" fontId="0" fillId="0" borderId="0" xfId="0"/>
    <xf numFmtId="164" fontId="0" fillId="0" borderId="1" xfId="0" applyNumberFormat="1" applyBorder="1" applyAlignment="1">
      <alignment horizontal="right" vertical="top"/>
    </xf>
    <xf numFmtId="0" fontId="22" fillId="0" borderId="1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2" fontId="22" fillId="0" borderId="8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/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5"/>
  <sheetViews>
    <sheetView topLeftCell="A16" zoomScale="70" zoomScaleNormal="70" workbookViewId="0">
      <selection activeCell="E23" sqref="E23"/>
    </sheetView>
  </sheetViews>
  <sheetFormatPr defaultColWidth="12.83203125" defaultRowHeight="15"/>
  <cols>
    <col min="1" max="1" width="12.83203125" style="24"/>
    <col min="2" max="2" width="12.83203125" style="25"/>
    <col min="3" max="3" width="18" style="25" customWidth="1"/>
    <col min="4" max="4" width="77.1640625" style="26" customWidth="1"/>
    <col min="5" max="6" width="12.83203125" style="25"/>
    <col min="7" max="7" width="16.6640625" style="25" customWidth="1"/>
    <col min="8" max="8" width="18" style="25" customWidth="1"/>
    <col min="9" max="16384" width="12.83203125" style="24"/>
  </cols>
  <sheetData>
    <row r="1" spans="2:8" ht="15.75" thickBot="1"/>
    <row r="2" spans="2:8" s="26" customFormat="1" ht="18.75">
      <c r="B2" s="69" t="s">
        <v>174</v>
      </c>
      <c r="C2" s="70"/>
      <c r="D2" s="70"/>
      <c r="E2" s="70"/>
      <c r="F2" s="70"/>
      <c r="G2" s="70"/>
      <c r="H2" s="71"/>
    </row>
    <row r="3" spans="2:8" s="26" customFormat="1" ht="81" customHeight="1">
      <c r="B3" s="72" t="s">
        <v>173</v>
      </c>
      <c r="C3" s="73"/>
      <c r="D3" s="73"/>
      <c r="E3" s="73"/>
      <c r="F3" s="73"/>
      <c r="G3" s="73"/>
      <c r="H3" s="74"/>
    </row>
    <row r="4" spans="2:8" s="26" customFormat="1">
      <c r="B4" s="72" t="s">
        <v>172</v>
      </c>
      <c r="C4" s="73"/>
      <c r="D4" s="73"/>
      <c r="E4" s="73"/>
      <c r="F4" s="73"/>
      <c r="G4" s="73"/>
      <c r="H4" s="74"/>
    </row>
    <row r="5" spans="2:8" s="26" customFormat="1">
      <c r="B5" s="57"/>
      <c r="C5" s="56"/>
      <c r="D5" s="56"/>
      <c r="E5" s="56"/>
      <c r="F5" s="56"/>
      <c r="G5" s="56"/>
      <c r="H5" s="55"/>
    </row>
    <row r="6" spans="2:8" s="26" customFormat="1">
      <c r="B6" s="75" t="s">
        <v>171</v>
      </c>
      <c r="C6" s="68" t="s">
        <v>170</v>
      </c>
      <c r="D6" s="68" t="s">
        <v>169</v>
      </c>
      <c r="E6" s="68" t="s">
        <v>168</v>
      </c>
      <c r="F6" s="68"/>
      <c r="G6" s="68" t="s">
        <v>167</v>
      </c>
      <c r="H6" s="76" t="s">
        <v>166</v>
      </c>
    </row>
    <row r="7" spans="2:8" s="26" customFormat="1">
      <c r="B7" s="75"/>
      <c r="C7" s="68"/>
      <c r="D7" s="68"/>
      <c r="E7" s="68" t="s">
        <v>17</v>
      </c>
      <c r="F7" s="68" t="s">
        <v>0</v>
      </c>
      <c r="G7" s="68"/>
      <c r="H7" s="76"/>
    </row>
    <row r="8" spans="2:8" s="26" customFormat="1">
      <c r="B8" s="75"/>
      <c r="C8" s="68"/>
      <c r="D8" s="68"/>
      <c r="E8" s="68"/>
      <c r="F8" s="68"/>
      <c r="G8" s="68"/>
      <c r="H8" s="76"/>
    </row>
    <row r="9" spans="2:8" s="26" customFormat="1">
      <c r="B9" s="52">
        <v>1</v>
      </c>
      <c r="C9" s="51">
        <v>2</v>
      </c>
      <c r="D9" s="54" t="s">
        <v>165</v>
      </c>
      <c r="E9" s="51">
        <v>4</v>
      </c>
      <c r="F9" s="47">
        <v>5</v>
      </c>
      <c r="G9" s="47">
        <v>6</v>
      </c>
      <c r="H9" s="53">
        <v>7</v>
      </c>
    </row>
    <row r="10" spans="2:8" s="26" customFormat="1" ht="47.25" customHeight="1">
      <c r="B10" s="52"/>
      <c r="C10" s="51"/>
      <c r="D10" s="50" t="s">
        <v>164</v>
      </c>
      <c r="E10" s="49"/>
      <c r="F10" s="48"/>
      <c r="G10" s="47"/>
      <c r="H10" s="46"/>
    </row>
    <row r="11" spans="2:8" ht="30">
      <c r="B11" s="39">
        <v>1</v>
      </c>
      <c r="C11" s="37"/>
      <c r="D11" s="38" t="s">
        <v>163</v>
      </c>
      <c r="E11" s="37"/>
      <c r="F11" s="37"/>
      <c r="G11" s="37"/>
      <c r="H11" s="45"/>
    </row>
    <row r="12" spans="2:8" ht="30">
      <c r="B12" s="44" t="s">
        <v>162</v>
      </c>
      <c r="C12" s="42" t="s">
        <v>132</v>
      </c>
      <c r="D12" s="43" t="s">
        <v>161</v>
      </c>
      <c r="E12" s="42">
        <v>6</v>
      </c>
      <c r="F12" s="42" t="s">
        <v>37</v>
      </c>
      <c r="G12" s="41"/>
      <c r="H12" s="40">
        <f>ROUND(E12*G12,2)</f>
        <v>0</v>
      </c>
    </row>
    <row r="13" spans="2:8" ht="30">
      <c r="B13" s="44" t="s">
        <v>160</v>
      </c>
      <c r="C13" s="42" t="s">
        <v>132</v>
      </c>
      <c r="D13" s="43" t="s">
        <v>159</v>
      </c>
      <c r="E13" s="42">
        <v>1</v>
      </c>
      <c r="F13" s="42" t="s">
        <v>37</v>
      </c>
      <c r="G13" s="41"/>
      <c r="H13" s="40">
        <f t="shared" ref="H13:H33" si="0">ROUND(E13*G13,2)</f>
        <v>0</v>
      </c>
    </row>
    <row r="14" spans="2:8" ht="45">
      <c r="B14" s="44" t="s">
        <v>158</v>
      </c>
      <c r="C14" s="42" t="s">
        <v>132</v>
      </c>
      <c r="D14" s="43" t="s">
        <v>157</v>
      </c>
      <c r="E14" s="42">
        <v>7</v>
      </c>
      <c r="F14" s="42" t="s">
        <v>37</v>
      </c>
      <c r="G14" s="41"/>
      <c r="H14" s="40">
        <f t="shared" si="0"/>
        <v>0</v>
      </c>
    </row>
    <row r="15" spans="2:8" ht="60">
      <c r="B15" s="44" t="s">
        <v>156</v>
      </c>
      <c r="C15" s="42" t="s">
        <v>132</v>
      </c>
      <c r="D15" s="43" t="s">
        <v>155</v>
      </c>
      <c r="E15" s="42">
        <v>80</v>
      </c>
      <c r="F15" s="42" t="s">
        <v>126</v>
      </c>
      <c r="G15" s="41"/>
      <c r="H15" s="40">
        <f t="shared" si="0"/>
        <v>0</v>
      </c>
    </row>
    <row r="16" spans="2:8" ht="60">
      <c r="B16" s="44" t="s">
        <v>154</v>
      </c>
      <c r="C16" s="42" t="s">
        <v>132</v>
      </c>
      <c r="D16" s="43" t="s">
        <v>153</v>
      </c>
      <c r="E16" s="42">
        <v>28</v>
      </c>
      <c r="F16" s="42" t="s">
        <v>126</v>
      </c>
      <c r="G16" s="41"/>
      <c r="H16" s="40">
        <f t="shared" si="0"/>
        <v>0</v>
      </c>
    </row>
    <row r="17" spans="2:8" ht="60">
      <c r="B17" s="44" t="s">
        <v>152</v>
      </c>
      <c r="C17" s="42" t="s">
        <v>132</v>
      </c>
      <c r="D17" s="43" t="s">
        <v>151</v>
      </c>
      <c r="E17" s="42">
        <v>4</v>
      </c>
      <c r="F17" s="42" t="s">
        <v>37</v>
      </c>
      <c r="G17" s="41"/>
      <c r="H17" s="40">
        <f t="shared" si="0"/>
        <v>0</v>
      </c>
    </row>
    <row r="18" spans="2:8" ht="30">
      <c r="B18" s="44" t="s">
        <v>150</v>
      </c>
      <c r="C18" s="42" t="s">
        <v>132</v>
      </c>
      <c r="D18" s="43" t="s">
        <v>149</v>
      </c>
      <c r="E18" s="42">
        <v>79</v>
      </c>
      <c r="F18" s="42" t="s">
        <v>126</v>
      </c>
      <c r="G18" s="41"/>
      <c r="H18" s="40">
        <f t="shared" si="0"/>
        <v>0</v>
      </c>
    </row>
    <row r="19" spans="2:8" ht="45">
      <c r="B19" s="44" t="s">
        <v>148</v>
      </c>
      <c r="C19" s="42" t="s">
        <v>132</v>
      </c>
      <c r="D19" s="43" t="s">
        <v>147</v>
      </c>
      <c r="E19" s="42">
        <v>126</v>
      </c>
      <c r="F19" s="42" t="s">
        <v>126</v>
      </c>
      <c r="G19" s="41"/>
      <c r="H19" s="40">
        <f t="shared" si="0"/>
        <v>0</v>
      </c>
    </row>
    <row r="20" spans="2:8" ht="30">
      <c r="B20" s="44" t="s">
        <v>146</v>
      </c>
      <c r="C20" s="42" t="s">
        <v>132</v>
      </c>
      <c r="D20" s="43" t="s">
        <v>145</v>
      </c>
      <c r="E20" s="42">
        <v>125</v>
      </c>
      <c r="F20" s="42" t="s">
        <v>126</v>
      </c>
      <c r="G20" s="41"/>
      <c r="H20" s="40">
        <f t="shared" si="0"/>
        <v>0</v>
      </c>
    </row>
    <row r="21" spans="2:8" ht="30">
      <c r="B21" s="44" t="s">
        <v>144</v>
      </c>
      <c r="C21" s="42" t="s">
        <v>132</v>
      </c>
      <c r="D21" s="43" t="s">
        <v>143</v>
      </c>
      <c r="E21" s="42">
        <v>1</v>
      </c>
      <c r="F21" s="42" t="s">
        <v>140</v>
      </c>
      <c r="G21" s="41"/>
      <c r="H21" s="40">
        <f t="shared" si="0"/>
        <v>0</v>
      </c>
    </row>
    <row r="22" spans="2:8" ht="30">
      <c r="B22" s="44" t="s">
        <v>142</v>
      </c>
      <c r="C22" s="42" t="s">
        <v>132</v>
      </c>
      <c r="D22" s="43" t="s">
        <v>141</v>
      </c>
      <c r="E22" s="42">
        <v>7</v>
      </c>
      <c r="F22" s="42" t="s">
        <v>140</v>
      </c>
      <c r="G22" s="41"/>
      <c r="H22" s="40">
        <f t="shared" si="0"/>
        <v>0</v>
      </c>
    </row>
    <row r="23" spans="2:8" ht="30">
      <c r="B23" s="44" t="s">
        <v>139</v>
      </c>
      <c r="C23" s="42" t="s">
        <v>132</v>
      </c>
      <c r="D23" s="43" t="s">
        <v>138</v>
      </c>
      <c r="E23" s="42">
        <v>2</v>
      </c>
      <c r="F23" s="42" t="s">
        <v>37</v>
      </c>
      <c r="G23" s="41"/>
      <c r="H23" s="40">
        <f t="shared" si="0"/>
        <v>0</v>
      </c>
    </row>
    <row r="24" spans="2:8">
      <c r="B24" s="44" t="s">
        <v>137</v>
      </c>
      <c r="C24" s="42" t="s">
        <v>132</v>
      </c>
      <c r="D24" s="43" t="s">
        <v>136</v>
      </c>
      <c r="E24" s="42">
        <v>14</v>
      </c>
      <c r="F24" s="42" t="s">
        <v>37</v>
      </c>
      <c r="G24" s="41"/>
      <c r="H24" s="40">
        <f t="shared" si="0"/>
        <v>0</v>
      </c>
    </row>
    <row r="25" spans="2:8">
      <c r="B25" s="44" t="s">
        <v>135</v>
      </c>
      <c r="C25" s="42" t="s">
        <v>132</v>
      </c>
      <c r="D25" s="43" t="s">
        <v>134</v>
      </c>
      <c r="E25" s="42">
        <v>4</v>
      </c>
      <c r="F25" s="42" t="s">
        <v>130</v>
      </c>
      <c r="G25" s="41"/>
      <c r="H25" s="40">
        <f t="shared" si="0"/>
        <v>0</v>
      </c>
    </row>
    <row r="26" spans="2:8">
      <c r="B26" s="44" t="s">
        <v>133</v>
      </c>
      <c r="C26" s="42" t="s">
        <v>132</v>
      </c>
      <c r="D26" s="43" t="s">
        <v>131</v>
      </c>
      <c r="E26" s="42">
        <v>28</v>
      </c>
      <c r="F26" s="42" t="s">
        <v>130</v>
      </c>
      <c r="G26" s="41"/>
      <c r="H26" s="40">
        <f t="shared" si="0"/>
        <v>0</v>
      </c>
    </row>
    <row r="27" spans="2:8" ht="30">
      <c r="B27" s="39">
        <v>2</v>
      </c>
      <c r="C27" s="37"/>
      <c r="D27" s="38" t="s">
        <v>129</v>
      </c>
      <c r="E27" s="37"/>
      <c r="F27" s="37"/>
      <c r="G27" s="36"/>
      <c r="H27" s="36"/>
    </row>
    <row r="28" spans="2:8" ht="30">
      <c r="B28" s="44" t="s">
        <v>128</v>
      </c>
      <c r="C28" s="42" t="s">
        <v>117</v>
      </c>
      <c r="D28" s="43" t="s">
        <v>127</v>
      </c>
      <c r="E28" s="42">
        <v>27</v>
      </c>
      <c r="F28" s="42" t="s">
        <v>126</v>
      </c>
      <c r="G28" s="41"/>
      <c r="H28" s="40">
        <f t="shared" si="0"/>
        <v>0</v>
      </c>
    </row>
    <row r="29" spans="2:8">
      <c r="B29" s="44" t="s">
        <v>125</v>
      </c>
      <c r="C29" s="42" t="s">
        <v>117</v>
      </c>
      <c r="D29" s="43" t="s">
        <v>124</v>
      </c>
      <c r="E29" s="42">
        <v>1</v>
      </c>
      <c r="F29" s="42" t="s">
        <v>123</v>
      </c>
      <c r="G29" s="41"/>
      <c r="H29" s="40">
        <f t="shared" si="0"/>
        <v>0</v>
      </c>
    </row>
    <row r="30" spans="2:8" ht="30">
      <c r="B30" s="44" t="s">
        <v>122</v>
      </c>
      <c r="C30" s="42" t="s">
        <v>117</v>
      </c>
      <c r="D30" s="43" t="s">
        <v>121</v>
      </c>
      <c r="E30" s="42">
        <v>1</v>
      </c>
      <c r="F30" s="42" t="s">
        <v>37</v>
      </c>
      <c r="G30" s="41"/>
      <c r="H30" s="40">
        <f t="shared" si="0"/>
        <v>0</v>
      </c>
    </row>
    <row r="31" spans="2:8">
      <c r="B31" s="44" t="s">
        <v>120</v>
      </c>
      <c r="C31" s="42" t="s">
        <v>117</v>
      </c>
      <c r="D31" s="43" t="s">
        <v>116</v>
      </c>
      <c r="E31" s="42">
        <v>9</v>
      </c>
      <c r="F31" s="42" t="s">
        <v>115</v>
      </c>
      <c r="G31" s="41"/>
      <c r="H31" s="40">
        <f t="shared" si="0"/>
        <v>0</v>
      </c>
    </row>
    <row r="32" spans="2:8" ht="30">
      <c r="B32" s="39">
        <v>3</v>
      </c>
      <c r="C32" s="37"/>
      <c r="D32" s="38" t="s">
        <v>119</v>
      </c>
      <c r="E32" s="37"/>
      <c r="F32" s="37"/>
      <c r="G32" s="36"/>
      <c r="H32" s="36"/>
    </row>
    <row r="33" spans="2:8" ht="15.75" thickBot="1">
      <c r="B33" s="35" t="s">
        <v>118</v>
      </c>
      <c r="C33" s="33" t="s">
        <v>117</v>
      </c>
      <c r="D33" s="34" t="s">
        <v>116</v>
      </c>
      <c r="E33" s="33">
        <v>3</v>
      </c>
      <c r="F33" s="33" t="s">
        <v>115</v>
      </c>
      <c r="G33" s="32"/>
      <c r="H33" s="40">
        <f t="shared" si="0"/>
        <v>0</v>
      </c>
    </row>
    <row r="34" spans="2:8">
      <c r="B34" s="29"/>
      <c r="C34" s="29"/>
      <c r="D34" s="30"/>
      <c r="E34" s="29"/>
      <c r="F34" s="29"/>
      <c r="G34" s="31" t="s">
        <v>114</v>
      </c>
      <c r="H34" s="31">
        <f>SUM(H12:H26,H28:H31,H33)</f>
        <v>0</v>
      </c>
    </row>
    <row r="35" spans="2:8" ht="30">
      <c r="B35" s="29"/>
      <c r="C35" s="29"/>
      <c r="D35" s="30"/>
      <c r="E35" s="29"/>
      <c r="F35" s="29"/>
      <c r="G35" s="28" t="s">
        <v>175</v>
      </c>
      <c r="H35" s="27">
        <f>H34*1.23</f>
        <v>0</v>
      </c>
    </row>
  </sheetData>
  <mergeCells count="11">
    <mergeCell ref="F7:F8"/>
    <mergeCell ref="B2:H2"/>
    <mergeCell ref="B3:H3"/>
    <mergeCell ref="B4:H4"/>
    <mergeCell ref="B6:B8"/>
    <mergeCell ref="C6:C8"/>
    <mergeCell ref="D6:D8"/>
    <mergeCell ref="E6:F6"/>
    <mergeCell ref="G6:G8"/>
    <mergeCell ref="H6:H8"/>
    <mergeCell ref="E7:E8"/>
  </mergeCells>
  <pageMargins left="0.25" right="0.25" top="0.75" bottom="0.75" header="0.3" footer="0.3"/>
  <pageSetup paperSize="9" scale="7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2"/>
  <sheetViews>
    <sheetView tabSelected="1" view="pageBreakPreview" topLeftCell="A69" zoomScale="80" zoomScaleNormal="100" zoomScaleSheetLayoutView="80" workbookViewId="0">
      <selection activeCell="D77" sqref="D77"/>
    </sheetView>
  </sheetViews>
  <sheetFormatPr defaultRowHeight="12"/>
  <cols>
    <col min="1" max="1" width="6"/>
    <col min="2" max="2" width="20"/>
    <col min="3" max="3" width="2"/>
    <col min="4" max="4" width="50"/>
    <col min="5" max="5" width="5.33203125" customWidth="1"/>
    <col min="6" max="6" width="8"/>
    <col min="7" max="7" width="11.33203125" customWidth="1"/>
    <col min="8" max="8" width="2"/>
    <col min="9" max="14" width="0" hidden="1"/>
    <col min="15" max="15" width="9"/>
    <col min="16" max="16" width="2"/>
    <col min="17" max="23" width="0" hidden="1"/>
    <col min="24" max="24" width="12.5" customWidth="1"/>
    <col min="25" max="26" width="2"/>
    <col min="27" max="28" width="0" hidden="1"/>
  </cols>
  <sheetData>
    <row r="1" spans="1:28" ht="15.75">
      <c r="A1" s="88" t="s">
        <v>111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90"/>
    </row>
    <row r="2" spans="1:28" ht="15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8" ht="15.75">
      <c r="A3" s="88" t="s">
        <v>113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</row>
    <row r="4" spans="1:28" ht="15.75">
      <c r="A4" s="91" t="s">
        <v>112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</row>
    <row r="5" spans="1:28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8">
      <c r="A6" s="12" t="s">
        <v>13</v>
      </c>
      <c r="B6" s="12" t="s">
        <v>14</v>
      </c>
      <c r="C6" s="12" t="s">
        <v>15</v>
      </c>
      <c r="D6" s="12" t="s">
        <v>0</v>
      </c>
      <c r="E6" s="8"/>
      <c r="F6" s="12" t="s">
        <v>16</v>
      </c>
      <c r="G6" s="12" t="s">
        <v>17</v>
      </c>
      <c r="H6" s="8"/>
      <c r="I6" s="13" t="s">
        <v>18</v>
      </c>
      <c r="J6" s="13" t="s">
        <v>19</v>
      </c>
      <c r="K6" s="13" t="s">
        <v>20</v>
      </c>
      <c r="L6" s="13" t="s">
        <v>21</v>
      </c>
      <c r="M6" s="13" t="s">
        <v>22</v>
      </c>
      <c r="N6" s="13" t="s">
        <v>23</v>
      </c>
      <c r="O6" s="12" t="s">
        <v>24</v>
      </c>
      <c r="P6" s="8"/>
      <c r="Q6" s="13" t="s">
        <v>1</v>
      </c>
      <c r="R6" s="13" t="s">
        <v>2</v>
      </c>
      <c r="S6" s="13" t="s">
        <v>3</v>
      </c>
      <c r="T6" s="13" t="s">
        <v>4</v>
      </c>
      <c r="U6" s="13" t="s">
        <v>5</v>
      </c>
      <c r="V6" s="13" t="s">
        <v>6</v>
      </c>
      <c r="W6" s="14" t="s">
        <v>25</v>
      </c>
      <c r="X6" s="12" t="s">
        <v>26</v>
      </c>
      <c r="AA6" s="1" t="s">
        <v>27</v>
      </c>
      <c r="AB6" s="1" t="s">
        <v>28</v>
      </c>
    </row>
    <row r="7" spans="1:28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8" ht="12.75">
      <c r="A8" s="77" t="s">
        <v>29</v>
      </c>
      <c r="B8" s="78"/>
      <c r="C8" s="87" t="s">
        <v>7</v>
      </c>
      <c r="D8" s="78"/>
      <c r="E8" s="7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8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8" ht="12.75">
      <c r="A10" s="77" t="s">
        <v>30</v>
      </c>
      <c r="B10" s="78"/>
      <c r="C10" s="87" t="s">
        <v>31</v>
      </c>
      <c r="D10" s="78"/>
      <c r="E10" s="7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8" ht="48">
      <c r="A11" s="15">
        <v>1</v>
      </c>
      <c r="B11" s="16" t="s">
        <v>32</v>
      </c>
      <c r="C11" s="16" t="s">
        <v>15</v>
      </c>
      <c r="D11" s="17" t="s">
        <v>33</v>
      </c>
      <c r="E11" s="8"/>
      <c r="F11" s="18" t="s">
        <v>34</v>
      </c>
      <c r="G11" s="19">
        <v>0.245</v>
      </c>
      <c r="H11" s="8"/>
      <c r="I11" s="20">
        <v>1494.15</v>
      </c>
      <c r="J11" s="20">
        <v>41.774500000000003</v>
      </c>
      <c r="K11" s="20">
        <v>0</v>
      </c>
      <c r="L11" s="20">
        <v>74.55</v>
      </c>
      <c r="M11" s="20">
        <v>1051.0290261805101</v>
      </c>
      <c r="N11" s="20">
        <v>293.40965998880199</v>
      </c>
      <c r="O11" s="21"/>
      <c r="P11" s="8"/>
      <c r="Q11" s="20">
        <f>G11*I11</f>
        <v>366.06675000000001</v>
      </c>
      <c r="R11" s="20">
        <f>G11*J11</f>
        <v>10.234752500000001</v>
      </c>
      <c r="S11" s="20">
        <f>G11*K11</f>
        <v>0</v>
      </c>
      <c r="T11" s="20">
        <f>G11*L11</f>
        <v>18.264749999999999</v>
      </c>
      <c r="U11" s="20">
        <f>G11*M11</f>
        <v>257.50211141422494</v>
      </c>
      <c r="V11" s="20">
        <f>G11*N11</f>
        <v>71.885366697256487</v>
      </c>
      <c r="W11" s="22">
        <f>G11*O11</f>
        <v>0</v>
      </c>
      <c r="X11" s="21">
        <f>ROUND(G11*O11,2)</f>
        <v>0</v>
      </c>
      <c r="AA11" s="2">
        <v>2954.9131861693099</v>
      </c>
      <c r="AB11" s="3">
        <v>682.58</v>
      </c>
    </row>
    <row r="12" spans="1:28" ht="24">
      <c r="A12" s="15">
        <v>2</v>
      </c>
      <c r="B12" s="16" t="s">
        <v>35</v>
      </c>
      <c r="C12" s="16" t="s">
        <v>15</v>
      </c>
      <c r="D12" s="17" t="s">
        <v>36</v>
      </c>
      <c r="E12" s="8"/>
      <c r="F12" s="18" t="s">
        <v>37</v>
      </c>
      <c r="G12" s="19">
        <v>1</v>
      </c>
      <c r="H12" s="8"/>
      <c r="I12" s="20">
        <v>1494.15</v>
      </c>
      <c r="J12" s="20">
        <v>41.774500000000003</v>
      </c>
      <c r="K12" s="20">
        <v>0</v>
      </c>
      <c r="L12" s="20">
        <v>74.55</v>
      </c>
      <c r="M12" s="20">
        <v>1051.0290261805101</v>
      </c>
      <c r="N12" s="20">
        <v>293.40965998880199</v>
      </c>
      <c r="O12" s="21"/>
      <c r="P12" s="8"/>
      <c r="Q12" s="20">
        <f>G12*I12</f>
        <v>1494.15</v>
      </c>
      <c r="R12" s="20">
        <f>G12*J12</f>
        <v>41.774500000000003</v>
      </c>
      <c r="S12" s="20">
        <f>G12*K12</f>
        <v>0</v>
      </c>
      <c r="T12" s="20">
        <f>G12*L12</f>
        <v>74.55</v>
      </c>
      <c r="U12" s="20">
        <f>G12*M12</f>
        <v>1051.0290261805101</v>
      </c>
      <c r="V12" s="20">
        <f>G12*N12</f>
        <v>293.40965998880199</v>
      </c>
      <c r="W12" s="22">
        <f>G12*O12</f>
        <v>0</v>
      </c>
      <c r="X12" s="21">
        <f t="shared" ref="X12:X70" si="0">ROUND(G12*O12,2)</f>
        <v>0</v>
      </c>
      <c r="AA12" s="2">
        <v>2954.9131861693099</v>
      </c>
      <c r="AB12" s="3">
        <v>2954.91</v>
      </c>
    </row>
    <row r="13" spans="1:28" ht="12.75">
      <c r="A13" s="8"/>
      <c r="B13" s="8"/>
      <c r="C13" s="8"/>
      <c r="D13" s="8"/>
      <c r="E13" s="8"/>
      <c r="F13" s="77" t="s">
        <v>38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9">
        <f t="shared" ref="Q13:W13" si="1">SUM(Q11:Q12)</f>
        <v>1860.21675</v>
      </c>
      <c r="R13" s="9">
        <f t="shared" si="1"/>
        <v>52.009252500000002</v>
      </c>
      <c r="S13" s="9">
        <f t="shared" si="1"/>
        <v>0</v>
      </c>
      <c r="T13" s="9">
        <f t="shared" si="1"/>
        <v>92.814750000000004</v>
      </c>
      <c r="U13" s="9">
        <f t="shared" si="1"/>
        <v>1308.5311375947349</v>
      </c>
      <c r="V13" s="9">
        <f t="shared" si="1"/>
        <v>365.29502668605846</v>
      </c>
      <c r="W13" s="10">
        <f t="shared" si="1"/>
        <v>0</v>
      </c>
      <c r="X13" s="21">
        <f>SUM(X11:X12)</f>
        <v>0</v>
      </c>
      <c r="AB13" s="7">
        <v>3637.49</v>
      </c>
    </row>
    <row r="14" spans="1:28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21"/>
    </row>
    <row r="15" spans="1:28" ht="12.75">
      <c r="A15" s="77" t="s">
        <v>39</v>
      </c>
      <c r="B15" s="78"/>
      <c r="C15" s="87" t="s">
        <v>40</v>
      </c>
      <c r="D15" s="78"/>
      <c r="E15" s="7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21"/>
    </row>
    <row r="16" spans="1:28" ht="24">
      <c r="A16" s="15">
        <v>3</v>
      </c>
      <c r="B16" s="16" t="s">
        <v>41</v>
      </c>
      <c r="C16" s="16" t="s">
        <v>15</v>
      </c>
      <c r="D16" s="17" t="s">
        <v>42</v>
      </c>
      <c r="E16" s="8"/>
      <c r="F16" s="18" t="s">
        <v>43</v>
      </c>
      <c r="G16" s="19">
        <v>400</v>
      </c>
      <c r="H16" s="8"/>
      <c r="I16" s="20">
        <v>6.7948248812556303E-2</v>
      </c>
      <c r="J16" s="20">
        <v>0</v>
      </c>
      <c r="K16" s="20">
        <v>0</v>
      </c>
      <c r="L16" s="20">
        <v>2.2237499999999999</v>
      </c>
      <c r="M16" s="20">
        <v>1.5354378649512499</v>
      </c>
      <c r="N16" s="20">
        <v>0.42863925797222202</v>
      </c>
      <c r="O16" s="21"/>
      <c r="P16" s="8"/>
      <c r="Q16" s="20">
        <f>G16*I16</f>
        <v>27.179299525022522</v>
      </c>
      <c r="R16" s="20">
        <f>G16*J16</f>
        <v>0</v>
      </c>
      <c r="S16" s="20">
        <f>G16*K16</f>
        <v>0</v>
      </c>
      <c r="T16" s="20">
        <f>G16*L16</f>
        <v>889.5</v>
      </c>
      <c r="U16" s="20">
        <f>G16*M16</f>
        <v>614.17514598049991</v>
      </c>
      <c r="V16" s="20">
        <f>G16*N16</f>
        <v>171.4557031888888</v>
      </c>
      <c r="W16" s="22">
        <f>G16*O16</f>
        <v>0</v>
      </c>
      <c r="X16" s="21">
        <f>ROUND(G16*O16,2)</f>
        <v>0</v>
      </c>
      <c r="AA16" s="2">
        <v>4.2557753717360303</v>
      </c>
      <c r="AB16" s="3">
        <v>127.67</v>
      </c>
    </row>
    <row r="17" spans="1:28" ht="36">
      <c r="A17" s="15">
        <v>4</v>
      </c>
      <c r="B17" s="16" t="s">
        <v>44</v>
      </c>
      <c r="C17" s="16" t="s">
        <v>15</v>
      </c>
      <c r="D17" s="17" t="s">
        <v>45</v>
      </c>
      <c r="E17" s="8"/>
      <c r="F17" s="18" t="s">
        <v>46</v>
      </c>
      <c r="G17" s="19">
        <v>80</v>
      </c>
      <c r="H17" s="8"/>
      <c r="I17" s="20">
        <v>0</v>
      </c>
      <c r="J17" s="20">
        <v>0</v>
      </c>
      <c r="K17" s="20">
        <v>0</v>
      </c>
      <c r="L17" s="20">
        <v>48.65</v>
      </c>
      <c r="M17" s="20">
        <v>32.5955008119345</v>
      </c>
      <c r="N17" s="20">
        <v>9.0994963718079998</v>
      </c>
      <c r="O17" s="21"/>
      <c r="P17" s="8"/>
      <c r="Q17" s="20">
        <f>G17*I17</f>
        <v>0</v>
      </c>
      <c r="R17" s="20">
        <f>G17*J17</f>
        <v>0</v>
      </c>
      <c r="S17" s="20">
        <f>G17*K17</f>
        <v>0</v>
      </c>
      <c r="T17" s="20">
        <f>G17*L17</f>
        <v>3892</v>
      </c>
      <c r="U17" s="20">
        <f>G17*M17</f>
        <v>2607.64006495476</v>
      </c>
      <c r="V17" s="20">
        <f>G17*N17</f>
        <v>727.95970974464001</v>
      </c>
      <c r="W17" s="22">
        <f>G17*O17</f>
        <v>0</v>
      </c>
      <c r="X17" s="21">
        <f t="shared" si="0"/>
        <v>0</v>
      </c>
      <c r="AA17" s="2">
        <v>90.344997183742507</v>
      </c>
      <c r="AB17" s="3">
        <v>542.07000000000005</v>
      </c>
    </row>
    <row r="18" spans="1:28" ht="12.75">
      <c r="A18" s="8"/>
      <c r="B18" s="8"/>
      <c r="C18" s="8"/>
      <c r="D18" s="8"/>
      <c r="E18" s="8"/>
      <c r="F18" s="77" t="s">
        <v>38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9">
        <f t="shared" ref="Q18:W18" si="2">SUM(Q16:Q17)</f>
        <v>27.179299525022522</v>
      </c>
      <c r="R18" s="9">
        <f t="shared" si="2"/>
        <v>0</v>
      </c>
      <c r="S18" s="9">
        <f t="shared" si="2"/>
        <v>0</v>
      </c>
      <c r="T18" s="9">
        <f t="shared" si="2"/>
        <v>4781.5</v>
      </c>
      <c r="U18" s="9">
        <f t="shared" si="2"/>
        <v>3221.81521093526</v>
      </c>
      <c r="V18" s="9">
        <f t="shared" si="2"/>
        <v>899.41541293352884</v>
      </c>
      <c r="W18" s="10">
        <f t="shared" si="2"/>
        <v>0</v>
      </c>
      <c r="X18" s="21">
        <f>SUM(X16:X17)</f>
        <v>0</v>
      </c>
      <c r="AB18" s="7">
        <v>669.74</v>
      </c>
    </row>
    <row r="19" spans="1:2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21"/>
    </row>
    <row r="20" spans="1:28" ht="12.75">
      <c r="A20" s="77" t="s">
        <v>47</v>
      </c>
      <c r="B20" s="78"/>
      <c r="C20" s="87" t="s">
        <v>48</v>
      </c>
      <c r="D20" s="78"/>
      <c r="E20" s="7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21"/>
    </row>
    <row r="21" spans="1:28" ht="24">
      <c r="A21" s="15">
        <v>5</v>
      </c>
      <c r="B21" s="16" t="s">
        <v>49</v>
      </c>
      <c r="C21" s="16" t="s">
        <v>15</v>
      </c>
      <c r="D21" s="17" t="s">
        <v>50</v>
      </c>
      <c r="E21" s="8"/>
      <c r="F21" s="18" t="s">
        <v>43</v>
      </c>
      <c r="G21" s="19">
        <v>865</v>
      </c>
      <c r="H21" s="8"/>
      <c r="I21" s="20">
        <v>5.8712980000000003</v>
      </c>
      <c r="J21" s="20">
        <v>0</v>
      </c>
      <c r="K21" s="20">
        <v>0</v>
      </c>
      <c r="L21" s="20">
        <v>0</v>
      </c>
      <c r="M21" s="20">
        <v>3.9337697579878599</v>
      </c>
      <c r="N21" s="20">
        <v>1.0981676227914401</v>
      </c>
      <c r="O21" s="21"/>
      <c r="P21" s="8"/>
      <c r="Q21" s="20">
        <f>G21*I21</f>
        <v>5078.6727700000001</v>
      </c>
      <c r="R21" s="20">
        <f>G21*J21</f>
        <v>0</v>
      </c>
      <c r="S21" s="20">
        <f>G21*K21</f>
        <v>0</v>
      </c>
      <c r="T21" s="20">
        <f>G21*L21</f>
        <v>0</v>
      </c>
      <c r="U21" s="20">
        <f>G21*M21</f>
        <v>3402.7108406594989</v>
      </c>
      <c r="V21" s="20">
        <f>G21*N21</f>
        <v>949.91499371459565</v>
      </c>
      <c r="W21" s="22">
        <f>G21*O21</f>
        <v>0</v>
      </c>
      <c r="X21" s="21">
        <f t="shared" si="0"/>
        <v>0</v>
      </c>
      <c r="AA21" s="2">
        <v>10.9032353807793</v>
      </c>
      <c r="AB21" s="3">
        <v>9158.7199999999993</v>
      </c>
    </row>
    <row r="22" spans="1:28" ht="36">
      <c r="A22" s="15">
        <v>6</v>
      </c>
      <c r="B22" s="16" t="s">
        <v>51</v>
      </c>
      <c r="C22" s="16" t="s">
        <v>15</v>
      </c>
      <c r="D22" s="17" t="s">
        <v>52</v>
      </c>
      <c r="E22" s="8"/>
      <c r="F22" s="18" t="s">
        <v>43</v>
      </c>
      <c r="G22" s="19">
        <v>510</v>
      </c>
      <c r="H22" s="8"/>
      <c r="I22" s="20">
        <v>0.25613999999999998</v>
      </c>
      <c r="J22" s="20">
        <v>0</v>
      </c>
      <c r="K22" s="20">
        <v>0</v>
      </c>
      <c r="L22" s="20">
        <v>0</v>
      </c>
      <c r="M22" s="20">
        <v>0.171613804274797</v>
      </c>
      <c r="N22" s="20">
        <v>4.7908427557551897E-2</v>
      </c>
      <c r="O22" s="21"/>
      <c r="P22" s="8"/>
      <c r="Q22" s="20">
        <f>G22*I22</f>
        <v>130.63139999999999</v>
      </c>
      <c r="R22" s="20">
        <f>G22*J22</f>
        <v>0</v>
      </c>
      <c r="S22" s="20">
        <f>G22*K22</f>
        <v>0</v>
      </c>
      <c r="T22" s="20">
        <f>G22*L22</f>
        <v>0</v>
      </c>
      <c r="U22" s="20">
        <f>G22*M22</f>
        <v>87.523040180146467</v>
      </c>
      <c r="V22" s="20">
        <f>G22*N22</f>
        <v>24.433298054351468</v>
      </c>
      <c r="W22" s="22">
        <f>G22*O22</f>
        <v>0</v>
      </c>
      <c r="X22" s="21">
        <f t="shared" si="0"/>
        <v>0</v>
      </c>
      <c r="AA22" s="2">
        <v>0.47566223183234901</v>
      </c>
      <c r="AB22" s="3">
        <v>233.07</v>
      </c>
    </row>
    <row r="23" spans="1:28" ht="24">
      <c r="A23" s="15">
        <v>7</v>
      </c>
      <c r="B23" s="16" t="s">
        <v>53</v>
      </c>
      <c r="C23" s="16" t="s">
        <v>15</v>
      </c>
      <c r="D23" s="17" t="s">
        <v>54</v>
      </c>
      <c r="E23" s="8"/>
      <c r="F23" s="18" t="s">
        <v>55</v>
      </c>
      <c r="G23" s="19">
        <v>525</v>
      </c>
      <c r="H23" s="8"/>
      <c r="I23" s="20">
        <v>1.63645</v>
      </c>
      <c r="J23" s="20">
        <v>0</v>
      </c>
      <c r="K23" s="20">
        <v>0</v>
      </c>
      <c r="L23" s="20">
        <v>0</v>
      </c>
      <c r="M23" s="20">
        <v>1.0964215273112099</v>
      </c>
      <c r="N23" s="20">
        <v>0.306081620506582</v>
      </c>
      <c r="O23" s="21"/>
      <c r="P23" s="8"/>
      <c r="Q23" s="20">
        <f>G23*I23</f>
        <v>859.13625000000002</v>
      </c>
      <c r="R23" s="20">
        <f>G23*J23</f>
        <v>0</v>
      </c>
      <c r="S23" s="20">
        <f>G23*K23</f>
        <v>0</v>
      </c>
      <c r="T23" s="20">
        <f>G23*L23</f>
        <v>0</v>
      </c>
      <c r="U23" s="20">
        <f>G23*M23</f>
        <v>575.62130183838519</v>
      </c>
      <c r="V23" s="20">
        <f>G23*N23</f>
        <v>160.69285076595554</v>
      </c>
      <c r="W23" s="22">
        <f>G23*O23</f>
        <v>0</v>
      </c>
      <c r="X23" s="21">
        <f t="shared" si="0"/>
        <v>0</v>
      </c>
      <c r="AA23" s="2">
        <v>3.0389531478177898</v>
      </c>
      <c r="AB23" s="3">
        <v>1489.09</v>
      </c>
    </row>
    <row r="24" spans="1:28" ht="12.75">
      <c r="A24" s="15"/>
      <c r="B24" s="8"/>
      <c r="C24" s="8"/>
      <c r="D24" s="8"/>
      <c r="E24" s="8"/>
      <c r="F24" s="77" t="s">
        <v>38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9">
        <f t="shared" ref="Q24:W24" si="3">SUM(Q21:Q23)</f>
        <v>6068.4404200000008</v>
      </c>
      <c r="R24" s="9">
        <f t="shared" si="3"/>
        <v>0</v>
      </c>
      <c r="S24" s="9">
        <f t="shared" si="3"/>
        <v>0</v>
      </c>
      <c r="T24" s="9">
        <f t="shared" si="3"/>
        <v>0</v>
      </c>
      <c r="U24" s="9">
        <f t="shared" si="3"/>
        <v>4065.8551826780304</v>
      </c>
      <c r="V24" s="9">
        <f t="shared" si="3"/>
        <v>1135.0411425349025</v>
      </c>
      <c r="W24" s="10">
        <f t="shared" si="3"/>
        <v>0</v>
      </c>
      <c r="X24" s="21">
        <f>SUM(X21:X23)</f>
        <v>0</v>
      </c>
      <c r="AB24" s="7">
        <v>10880.88</v>
      </c>
    </row>
    <row r="25" spans="1:28" ht="12.75">
      <c r="A25" s="77" t="s">
        <v>56</v>
      </c>
      <c r="B25" s="78"/>
      <c r="C25" s="87" t="s">
        <v>184</v>
      </c>
      <c r="D25" s="78"/>
      <c r="E25" s="78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21"/>
    </row>
    <row r="26" spans="1:28" s="66" customFormat="1">
      <c r="A26" s="15">
        <v>8</v>
      </c>
      <c r="B26" s="16" t="s">
        <v>186</v>
      </c>
      <c r="C26" s="16" t="s">
        <v>15</v>
      </c>
      <c r="D26" s="17" t="s">
        <v>185</v>
      </c>
      <c r="E26" s="65"/>
      <c r="F26" s="18" t="s">
        <v>37</v>
      </c>
      <c r="G26" s="19">
        <v>2</v>
      </c>
      <c r="H26" s="65"/>
      <c r="I26" s="20">
        <v>107.62148999999999</v>
      </c>
      <c r="J26" s="20">
        <v>33.702752500000003</v>
      </c>
      <c r="K26" s="20">
        <v>0</v>
      </c>
      <c r="L26" s="20">
        <v>0</v>
      </c>
      <c r="M26" s="20">
        <v>72.106400096127402</v>
      </c>
      <c r="N26" s="20">
        <v>20.129524312098098</v>
      </c>
      <c r="O26" s="21"/>
      <c r="P26" s="65"/>
      <c r="Q26" s="20">
        <f>G26*I26</f>
        <v>215.24297999999999</v>
      </c>
      <c r="R26" s="20">
        <f>G26*J26</f>
        <v>67.405505000000005</v>
      </c>
      <c r="S26" s="20">
        <f>G26*K26</f>
        <v>0</v>
      </c>
      <c r="T26" s="20">
        <f>G26*L26</f>
        <v>0</v>
      </c>
      <c r="U26" s="20">
        <f>G26*M26</f>
        <v>144.2128001922548</v>
      </c>
      <c r="V26" s="20">
        <f>G26*N26</f>
        <v>40.259048624196197</v>
      </c>
      <c r="W26" s="22">
        <f>G26*O26</f>
        <v>0</v>
      </c>
      <c r="X26" s="21">
        <f>ROUND(G26*O26,2)</f>
        <v>0</v>
      </c>
    </row>
    <row r="27" spans="1:28" s="66" customFormat="1" ht="12.75">
      <c r="A27" s="65"/>
      <c r="B27" s="65"/>
      <c r="C27" s="65"/>
      <c r="D27" s="65"/>
      <c r="E27" s="65"/>
      <c r="F27" s="77" t="s">
        <v>38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9">
        <f t="shared" ref="Q27:W27" si="4">SUM(Q26)</f>
        <v>215.24297999999999</v>
      </c>
      <c r="R27" s="9">
        <f t="shared" si="4"/>
        <v>67.405505000000005</v>
      </c>
      <c r="S27" s="9">
        <f t="shared" si="4"/>
        <v>0</v>
      </c>
      <c r="T27" s="9">
        <f t="shared" si="4"/>
        <v>0</v>
      </c>
      <c r="U27" s="9">
        <f t="shared" si="4"/>
        <v>144.2128001922548</v>
      </c>
      <c r="V27" s="9">
        <f t="shared" si="4"/>
        <v>40.259048624196197</v>
      </c>
      <c r="W27" s="10">
        <f t="shared" si="4"/>
        <v>0</v>
      </c>
      <c r="X27" s="21">
        <f>X26</f>
        <v>0</v>
      </c>
    </row>
    <row r="28" spans="1:28" ht="12.75">
      <c r="A28" s="77" t="s">
        <v>60</v>
      </c>
      <c r="B28" s="78"/>
      <c r="C28" s="87" t="s">
        <v>57</v>
      </c>
      <c r="D28" s="78"/>
      <c r="E28" s="7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21"/>
    </row>
    <row r="29" spans="1:28">
      <c r="A29" s="67" t="s">
        <v>187</v>
      </c>
      <c r="B29" s="16" t="s">
        <v>58</v>
      </c>
      <c r="C29" s="16" t="s">
        <v>15</v>
      </c>
      <c r="D29" s="17" t="s">
        <v>59</v>
      </c>
      <c r="E29" s="8"/>
      <c r="F29" s="18" t="s">
        <v>37</v>
      </c>
      <c r="G29" s="19">
        <v>16</v>
      </c>
      <c r="H29" s="8"/>
      <c r="I29" s="20">
        <v>107.62148999999999</v>
      </c>
      <c r="J29" s="20">
        <v>33.702752500000003</v>
      </c>
      <c r="K29" s="20">
        <v>0</v>
      </c>
      <c r="L29" s="20">
        <v>0</v>
      </c>
      <c r="M29" s="20">
        <v>72.106400096127402</v>
      </c>
      <c r="N29" s="20">
        <v>20.129524312098098</v>
      </c>
      <c r="O29" s="21"/>
      <c r="P29" s="8"/>
      <c r="Q29" s="20">
        <f>G29*I29</f>
        <v>1721.9438399999999</v>
      </c>
      <c r="R29" s="20">
        <f>G29*J29</f>
        <v>539.24404000000004</v>
      </c>
      <c r="S29" s="20">
        <f>G29*K29</f>
        <v>0</v>
      </c>
      <c r="T29" s="20">
        <f>G29*L29</f>
        <v>0</v>
      </c>
      <c r="U29" s="20">
        <f>G29*M29</f>
        <v>1153.7024015380384</v>
      </c>
      <c r="V29" s="20">
        <f>G29*N29</f>
        <v>322.07238899356958</v>
      </c>
      <c r="W29" s="22">
        <f>G29*O29</f>
        <v>0</v>
      </c>
      <c r="X29" s="21">
        <f>ROUND(G29*O29,2)</f>
        <v>0</v>
      </c>
      <c r="AA29" s="2">
        <v>233.560166908225</v>
      </c>
      <c r="AB29" s="3">
        <v>2335.6</v>
      </c>
    </row>
    <row r="30" spans="1:28" ht="12.75">
      <c r="A30" s="8"/>
      <c r="B30" s="8"/>
      <c r="C30" s="8"/>
      <c r="D30" s="8"/>
      <c r="E30" s="8"/>
      <c r="F30" s="77" t="s">
        <v>38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9">
        <f t="shared" ref="Q30:W30" si="5">SUM(Q29)</f>
        <v>1721.9438399999999</v>
      </c>
      <c r="R30" s="9">
        <f t="shared" si="5"/>
        <v>539.24404000000004</v>
      </c>
      <c r="S30" s="9">
        <f t="shared" si="5"/>
        <v>0</v>
      </c>
      <c r="T30" s="9">
        <f t="shared" si="5"/>
        <v>0</v>
      </c>
      <c r="U30" s="9">
        <f t="shared" si="5"/>
        <v>1153.7024015380384</v>
      </c>
      <c r="V30" s="9">
        <f t="shared" si="5"/>
        <v>322.07238899356958</v>
      </c>
      <c r="W30" s="10">
        <f t="shared" si="5"/>
        <v>0</v>
      </c>
      <c r="X30" s="21">
        <f>X29</f>
        <v>0</v>
      </c>
      <c r="AB30" s="7">
        <v>2335.6</v>
      </c>
    </row>
    <row r="31" spans="1:28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21"/>
    </row>
    <row r="32" spans="1:28" ht="12.75">
      <c r="A32" s="77" t="s">
        <v>64</v>
      </c>
      <c r="B32" s="78"/>
      <c r="C32" s="87" t="s">
        <v>61</v>
      </c>
      <c r="D32" s="78"/>
      <c r="E32" s="7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21"/>
    </row>
    <row r="33" spans="1:28" ht="24">
      <c r="A33" s="67" t="s">
        <v>188</v>
      </c>
      <c r="B33" s="16" t="s">
        <v>62</v>
      </c>
      <c r="C33" s="16" t="s">
        <v>15</v>
      </c>
      <c r="D33" s="17" t="s">
        <v>63</v>
      </c>
      <c r="E33" s="8"/>
      <c r="F33" s="18" t="s">
        <v>37</v>
      </c>
      <c r="G33" s="19">
        <v>25</v>
      </c>
      <c r="H33" s="8"/>
      <c r="I33" s="20">
        <v>142.30000000000001</v>
      </c>
      <c r="J33" s="20">
        <v>34.170562500000003</v>
      </c>
      <c r="K33" s="20">
        <v>0</v>
      </c>
      <c r="L33" s="20">
        <v>0</v>
      </c>
      <c r="M33" s="20">
        <v>95.341002374887495</v>
      </c>
      <c r="N33" s="20">
        <v>26.6157930875288</v>
      </c>
      <c r="O33" s="21"/>
      <c r="P33" s="8"/>
      <c r="Q33" s="20">
        <f>G33*I33</f>
        <v>3557.5000000000005</v>
      </c>
      <c r="R33" s="20">
        <f>G33*J33</f>
        <v>854.26406250000002</v>
      </c>
      <c r="S33" s="20">
        <f>G33*K33</f>
        <v>0</v>
      </c>
      <c r="T33" s="20">
        <f>G33*L33</f>
        <v>0</v>
      </c>
      <c r="U33" s="20">
        <f>G33*M33</f>
        <v>2383.5250593721876</v>
      </c>
      <c r="V33" s="20">
        <f>G33*N33</f>
        <v>665.39482718822001</v>
      </c>
      <c r="W33" s="22">
        <f>G33*O33</f>
        <v>0</v>
      </c>
      <c r="X33" s="21">
        <f t="shared" si="0"/>
        <v>0</v>
      </c>
      <c r="AA33" s="2">
        <v>298.42735796241601</v>
      </c>
      <c r="AB33" s="3">
        <v>8952.82</v>
      </c>
    </row>
    <row r="34" spans="1:28" ht="12.75">
      <c r="A34" s="8"/>
      <c r="B34" s="8"/>
      <c r="C34" s="8"/>
      <c r="D34" s="8"/>
      <c r="E34" s="8"/>
      <c r="F34" s="77" t="s">
        <v>38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9">
        <f t="shared" ref="Q34:W34" si="6">SUM(Q33)</f>
        <v>3557.5000000000005</v>
      </c>
      <c r="R34" s="9">
        <f t="shared" si="6"/>
        <v>854.26406250000002</v>
      </c>
      <c r="S34" s="9">
        <f t="shared" si="6"/>
        <v>0</v>
      </c>
      <c r="T34" s="9">
        <f t="shared" si="6"/>
        <v>0</v>
      </c>
      <c r="U34" s="9">
        <f t="shared" si="6"/>
        <v>2383.5250593721876</v>
      </c>
      <c r="V34" s="9">
        <f t="shared" si="6"/>
        <v>665.39482718822001</v>
      </c>
      <c r="W34" s="10">
        <f t="shared" si="6"/>
        <v>0</v>
      </c>
      <c r="X34" s="21">
        <f>X33</f>
        <v>0</v>
      </c>
      <c r="AB34" s="7">
        <v>8952.82</v>
      </c>
    </row>
    <row r="35" spans="1:28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21"/>
    </row>
    <row r="36" spans="1:28" ht="12.75">
      <c r="A36" s="77" t="s">
        <v>189</v>
      </c>
      <c r="B36" s="78"/>
      <c r="C36" s="87" t="s">
        <v>65</v>
      </c>
      <c r="D36" s="78"/>
      <c r="E36" s="7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21"/>
    </row>
    <row r="37" spans="1:28" ht="24">
      <c r="A37" s="67" t="s">
        <v>190</v>
      </c>
      <c r="B37" s="16" t="s">
        <v>62</v>
      </c>
      <c r="C37" s="16" t="s">
        <v>15</v>
      </c>
      <c r="D37" s="17" t="s">
        <v>66</v>
      </c>
      <c r="E37" s="8"/>
      <c r="F37" s="18" t="s">
        <v>37</v>
      </c>
      <c r="G37" s="19">
        <v>25</v>
      </c>
      <c r="H37" s="8"/>
      <c r="I37" s="20">
        <v>142.30000000000001</v>
      </c>
      <c r="J37" s="20">
        <v>34.170562500000003</v>
      </c>
      <c r="K37" s="20">
        <v>0</v>
      </c>
      <c r="L37" s="20">
        <v>0</v>
      </c>
      <c r="M37" s="20">
        <v>95.341002374887495</v>
      </c>
      <c r="N37" s="20">
        <v>26.6157930875288</v>
      </c>
      <c r="O37" s="21"/>
      <c r="P37" s="8"/>
      <c r="Q37" s="20">
        <f>G37*I37</f>
        <v>3557.5000000000005</v>
      </c>
      <c r="R37" s="20">
        <f>G37*J37</f>
        <v>854.26406250000002</v>
      </c>
      <c r="S37" s="20">
        <f>G37*K37</f>
        <v>0</v>
      </c>
      <c r="T37" s="20">
        <f>G37*L37</f>
        <v>0</v>
      </c>
      <c r="U37" s="20">
        <f>G37*M37</f>
        <v>2383.5250593721876</v>
      </c>
      <c r="V37" s="20">
        <f>G37*N37</f>
        <v>665.39482718822001</v>
      </c>
      <c r="W37" s="22">
        <f>G37*O37</f>
        <v>0</v>
      </c>
      <c r="X37" s="21">
        <f t="shared" si="0"/>
        <v>0</v>
      </c>
      <c r="AA37" s="2">
        <v>298.42735796241601</v>
      </c>
      <c r="AB37" s="3">
        <v>8952.82</v>
      </c>
    </row>
    <row r="38" spans="1:28" ht="12.75">
      <c r="A38" s="8"/>
      <c r="B38" s="8"/>
      <c r="C38" s="8"/>
      <c r="D38" s="8"/>
      <c r="E38" s="8"/>
      <c r="F38" s="77" t="s">
        <v>38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9">
        <f t="shared" ref="Q38:W38" si="7">SUM(Q37)</f>
        <v>3557.5000000000005</v>
      </c>
      <c r="R38" s="9">
        <f t="shared" si="7"/>
        <v>854.26406250000002</v>
      </c>
      <c r="S38" s="9">
        <f t="shared" si="7"/>
        <v>0</v>
      </c>
      <c r="T38" s="9">
        <f t="shared" si="7"/>
        <v>0</v>
      </c>
      <c r="U38" s="9">
        <f t="shared" si="7"/>
        <v>2383.5250593721876</v>
      </c>
      <c r="V38" s="9">
        <f t="shared" si="7"/>
        <v>665.39482718822001</v>
      </c>
      <c r="W38" s="10">
        <f t="shared" si="7"/>
        <v>0</v>
      </c>
      <c r="X38" s="21">
        <f>X37</f>
        <v>0</v>
      </c>
      <c r="AB38" s="7">
        <v>8952.82</v>
      </c>
    </row>
    <row r="39" spans="1:28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21"/>
    </row>
    <row r="40" spans="1:28" ht="12.75">
      <c r="A40" s="77" t="s">
        <v>67</v>
      </c>
      <c r="B40" s="78"/>
      <c r="C40" s="87" t="s">
        <v>8</v>
      </c>
      <c r="D40" s="78"/>
      <c r="E40" s="7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21"/>
    </row>
    <row r="41" spans="1:28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21"/>
    </row>
    <row r="42" spans="1:28" ht="12.75">
      <c r="A42" s="77" t="s">
        <v>68</v>
      </c>
      <c r="B42" s="78"/>
      <c r="C42" s="87" t="s">
        <v>69</v>
      </c>
      <c r="D42" s="78"/>
      <c r="E42" s="7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21"/>
    </row>
    <row r="43" spans="1:28" ht="60">
      <c r="A43" s="67" t="s">
        <v>191</v>
      </c>
      <c r="B43" s="16" t="s">
        <v>70</v>
      </c>
      <c r="C43" s="16" t="s">
        <v>15</v>
      </c>
      <c r="D43" s="17" t="s">
        <v>71</v>
      </c>
      <c r="E43" s="8"/>
      <c r="F43" s="18" t="s">
        <v>46</v>
      </c>
      <c r="G43" s="19">
        <v>211</v>
      </c>
      <c r="H43" s="8"/>
      <c r="I43" s="20">
        <v>1.3945399999999999</v>
      </c>
      <c r="J43" s="20">
        <v>0</v>
      </c>
      <c r="K43" s="20">
        <v>0</v>
      </c>
      <c r="L43" s="20">
        <v>21.912694999999999</v>
      </c>
      <c r="M43" s="20">
        <v>15.6158478389814</v>
      </c>
      <c r="N43" s="20">
        <v>4.3593854125257199</v>
      </c>
      <c r="O43" s="21"/>
      <c r="P43" s="8"/>
      <c r="Q43" s="20">
        <f>G43*I43</f>
        <v>294.24793999999997</v>
      </c>
      <c r="R43" s="20">
        <f>G43*J43</f>
        <v>0</v>
      </c>
      <c r="S43" s="20">
        <f>G43*K43</f>
        <v>0</v>
      </c>
      <c r="T43" s="20">
        <f>G43*L43</f>
        <v>4623.5786449999996</v>
      </c>
      <c r="U43" s="20">
        <f>G43*M43</f>
        <v>3294.9438940250757</v>
      </c>
      <c r="V43" s="20">
        <f>G43*N43</f>
        <v>919.83032204292692</v>
      </c>
      <c r="W43" s="22">
        <f>G43*O43</f>
        <v>0</v>
      </c>
      <c r="X43" s="21">
        <f t="shared" si="0"/>
        <v>0</v>
      </c>
      <c r="AA43" s="2">
        <v>43.282468251507197</v>
      </c>
      <c r="AB43" s="3">
        <v>9738.56</v>
      </c>
    </row>
    <row r="44" spans="1:28" ht="57.6" customHeight="1">
      <c r="A44" s="67" t="s">
        <v>192</v>
      </c>
      <c r="B44" s="16" t="s">
        <v>70</v>
      </c>
      <c r="C44" s="16" t="s">
        <v>15</v>
      </c>
      <c r="D44" s="17" t="s">
        <v>72</v>
      </c>
      <c r="E44" s="8"/>
      <c r="F44" s="18" t="s">
        <v>46</v>
      </c>
      <c r="G44" s="19">
        <v>500</v>
      </c>
      <c r="H44" s="8"/>
      <c r="I44" s="20">
        <v>1.1384000000000001</v>
      </c>
      <c r="J44" s="20">
        <v>0</v>
      </c>
      <c r="K44" s="20">
        <v>0</v>
      </c>
      <c r="L44" s="20">
        <v>21.912694999999999</v>
      </c>
      <c r="M44" s="20">
        <v>15.4442340347067</v>
      </c>
      <c r="N44" s="20">
        <v>4.31147698496817</v>
      </c>
      <c r="O44" s="21"/>
      <c r="P44" s="8"/>
      <c r="Q44" s="20">
        <f>G44*I44</f>
        <v>569.20000000000005</v>
      </c>
      <c r="R44" s="20">
        <f>G44*J44</f>
        <v>0</v>
      </c>
      <c r="S44" s="20">
        <f>G44*K44</f>
        <v>0</v>
      </c>
      <c r="T44" s="20">
        <f>G44*L44</f>
        <v>10956.3475</v>
      </c>
      <c r="U44" s="20">
        <f>G44*M44</f>
        <v>7722.1170173533501</v>
      </c>
      <c r="V44" s="20">
        <f>G44*N44</f>
        <v>2155.7384924840849</v>
      </c>
      <c r="W44" s="22">
        <f>G44*O44</f>
        <v>0</v>
      </c>
      <c r="X44" s="21">
        <f t="shared" si="0"/>
        <v>0</v>
      </c>
      <c r="AA44" s="2">
        <v>42.806806019674802</v>
      </c>
      <c r="AB44" s="3">
        <v>17550.79</v>
      </c>
    </row>
    <row r="45" spans="1:28" ht="12.75">
      <c r="A45" s="8"/>
      <c r="B45" s="8"/>
      <c r="C45" s="8"/>
      <c r="D45" s="8"/>
      <c r="E45" s="8"/>
      <c r="F45" s="77" t="s">
        <v>38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9">
        <f t="shared" ref="Q45:W45" si="8">SUM(Q43:Q44)</f>
        <v>863.44794000000002</v>
      </c>
      <c r="R45" s="9">
        <f t="shared" si="8"/>
        <v>0</v>
      </c>
      <c r="S45" s="9">
        <f t="shared" si="8"/>
        <v>0</v>
      </c>
      <c r="T45" s="9">
        <f t="shared" si="8"/>
        <v>15579.926144999999</v>
      </c>
      <c r="U45" s="9">
        <f t="shared" si="8"/>
        <v>11017.060911378427</v>
      </c>
      <c r="V45" s="9">
        <f t="shared" si="8"/>
        <v>3075.5688145270119</v>
      </c>
      <c r="W45" s="10">
        <f t="shared" si="8"/>
        <v>0</v>
      </c>
      <c r="X45" s="21">
        <f>SUM(X43:X44)</f>
        <v>0</v>
      </c>
      <c r="AB45" s="7">
        <v>27289.35</v>
      </c>
    </row>
    <row r="46" spans="1:28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21"/>
    </row>
    <row r="47" spans="1:28" ht="12.75">
      <c r="A47" s="77" t="s">
        <v>73</v>
      </c>
      <c r="B47" s="78"/>
      <c r="C47" s="87" t="s">
        <v>9</v>
      </c>
      <c r="D47" s="78"/>
      <c r="E47" s="7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21"/>
    </row>
    <row r="48" spans="1:2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21"/>
    </row>
    <row r="49" spans="1:28" ht="12.75">
      <c r="A49" s="77" t="s">
        <v>74</v>
      </c>
      <c r="B49" s="78"/>
      <c r="C49" s="87" t="s">
        <v>75</v>
      </c>
      <c r="D49" s="78"/>
      <c r="E49" s="7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21"/>
    </row>
    <row r="50" spans="1:28" ht="48">
      <c r="A50" s="15">
        <v>14</v>
      </c>
      <c r="B50" s="16" t="s">
        <v>76</v>
      </c>
      <c r="C50" s="16" t="s">
        <v>15</v>
      </c>
      <c r="D50" s="17" t="s">
        <v>77</v>
      </c>
      <c r="E50" s="8"/>
      <c r="F50" s="18" t="s">
        <v>43</v>
      </c>
      <c r="G50" s="19">
        <v>1445</v>
      </c>
      <c r="H50" s="8"/>
      <c r="I50" s="20">
        <v>7.9687999999999995E-2</v>
      </c>
      <c r="J50" s="20">
        <v>3.4823508000000003E-2</v>
      </c>
      <c r="K50" s="20">
        <v>0</v>
      </c>
      <c r="L50" s="20">
        <v>0.87173800000000001</v>
      </c>
      <c r="M50" s="20">
        <v>0.63745543587863396</v>
      </c>
      <c r="N50" s="20">
        <v>0.17795472631128001</v>
      </c>
      <c r="O50" s="21"/>
      <c r="P50" s="8"/>
      <c r="Q50" s="20">
        <f>G50*I50</f>
        <v>115.14915999999999</v>
      </c>
      <c r="R50" s="20">
        <f>G50*J50</f>
        <v>50.319969060000005</v>
      </c>
      <c r="S50" s="20">
        <f>G50*K50</f>
        <v>0</v>
      </c>
      <c r="T50" s="20">
        <f>G50*L50</f>
        <v>1259.6614099999999</v>
      </c>
      <c r="U50" s="20">
        <f>G50*M50</f>
        <v>921.12310484462603</v>
      </c>
      <c r="V50" s="20">
        <f>G50*N50</f>
        <v>257.14457951979961</v>
      </c>
      <c r="W50" s="22">
        <f>G50*O50</f>
        <v>0</v>
      </c>
      <c r="X50" s="21">
        <f t="shared" si="0"/>
        <v>0</v>
      </c>
      <c r="AA50" s="2">
        <v>1.8016596701899099</v>
      </c>
      <c r="AB50" s="3">
        <v>2325.94</v>
      </c>
    </row>
    <row r="51" spans="1:28" ht="12.75">
      <c r="A51" s="8"/>
      <c r="B51" s="8"/>
      <c r="C51" s="8"/>
      <c r="D51" s="8"/>
      <c r="E51" s="8"/>
      <c r="F51" s="77" t="s">
        <v>38</v>
      </c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9">
        <f t="shared" ref="Q51:W51" si="9">SUM(Q50)</f>
        <v>115.14915999999999</v>
      </c>
      <c r="R51" s="9">
        <f t="shared" si="9"/>
        <v>50.319969060000005</v>
      </c>
      <c r="S51" s="9">
        <f t="shared" si="9"/>
        <v>0</v>
      </c>
      <c r="T51" s="9">
        <f t="shared" si="9"/>
        <v>1259.6614099999999</v>
      </c>
      <c r="U51" s="9">
        <f t="shared" si="9"/>
        <v>921.12310484462603</v>
      </c>
      <c r="V51" s="9">
        <f t="shared" si="9"/>
        <v>257.14457951979961</v>
      </c>
      <c r="W51" s="10">
        <f t="shared" si="9"/>
        <v>0</v>
      </c>
      <c r="X51" s="21">
        <f>X50</f>
        <v>0</v>
      </c>
      <c r="AB51" s="7">
        <v>2325.94</v>
      </c>
    </row>
    <row r="52" spans="1:28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21"/>
    </row>
    <row r="53" spans="1:28" ht="12.75">
      <c r="A53" s="77" t="s">
        <v>78</v>
      </c>
      <c r="B53" s="78"/>
      <c r="C53" s="87" t="s">
        <v>79</v>
      </c>
      <c r="D53" s="78"/>
      <c r="E53" s="7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21"/>
    </row>
    <row r="54" spans="1:28" ht="24">
      <c r="A54" s="15">
        <v>15</v>
      </c>
      <c r="B54" s="16" t="s">
        <v>80</v>
      </c>
      <c r="C54" s="16" t="s">
        <v>15</v>
      </c>
      <c r="D54" s="17" t="s">
        <v>81</v>
      </c>
      <c r="E54" s="8"/>
      <c r="F54" s="18" t="s">
        <v>43</v>
      </c>
      <c r="G54" s="19">
        <v>510</v>
      </c>
      <c r="H54" s="8"/>
      <c r="I54" s="20">
        <v>2.8459999999999999E-2</v>
      </c>
      <c r="J54" s="20">
        <v>0.22612499999999999</v>
      </c>
      <c r="K54" s="20">
        <v>0</v>
      </c>
      <c r="L54" s="20">
        <v>0.27750000000000002</v>
      </c>
      <c r="M54" s="20">
        <v>0.20499320510625799</v>
      </c>
      <c r="N54" s="20">
        <v>5.7226760738301602E-2</v>
      </c>
      <c r="O54" s="21"/>
      <c r="P54" s="8"/>
      <c r="Q54" s="20">
        <f>G54*I54</f>
        <v>14.5146</v>
      </c>
      <c r="R54" s="20">
        <f>G54*J54</f>
        <v>115.32374999999999</v>
      </c>
      <c r="S54" s="20">
        <f>G54*K54</f>
        <v>0</v>
      </c>
      <c r="T54" s="20">
        <f>G54*L54</f>
        <v>141.52500000000001</v>
      </c>
      <c r="U54" s="20">
        <f>G54*M54</f>
        <v>104.54653460419158</v>
      </c>
      <c r="V54" s="20">
        <f>G54*N54</f>
        <v>29.185647976533819</v>
      </c>
      <c r="W54" s="22">
        <f>G54*O54</f>
        <v>0</v>
      </c>
      <c r="X54" s="21">
        <f t="shared" si="0"/>
        <v>0</v>
      </c>
      <c r="AA54" s="2">
        <v>0.79430496584456001</v>
      </c>
      <c r="AB54" s="3">
        <v>389.21</v>
      </c>
    </row>
    <row r="55" spans="1:28" ht="12.75">
      <c r="A55" s="8"/>
      <c r="B55" s="8"/>
      <c r="C55" s="8"/>
      <c r="D55" s="8"/>
      <c r="E55" s="8"/>
      <c r="F55" s="77" t="s">
        <v>38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9">
        <f t="shared" ref="Q55:W55" si="10">SUM(Q54)</f>
        <v>14.5146</v>
      </c>
      <c r="R55" s="9">
        <f t="shared" si="10"/>
        <v>115.32374999999999</v>
      </c>
      <c r="S55" s="9">
        <f t="shared" si="10"/>
        <v>0</v>
      </c>
      <c r="T55" s="9">
        <f t="shared" si="10"/>
        <v>141.52500000000001</v>
      </c>
      <c r="U55" s="9">
        <f t="shared" si="10"/>
        <v>104.54653460419158</v>
      </c>
      <c r="V55" s="9">
        <f t="shared" si="10"/>
        <v>29.185647976533819</v>
      </c>
      <c r="W55" s="10">
        <f t="shared" si="10"/>
        <v>0</v>
      </c>
      <c r="X55" s="21">
        <f>X54</f>
        <v>0</v>
      </c>
      <c r="AB55" s="7">
        <v>389.21</v>
      </c>
    </row>
    <row r="56" spans="1:28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21"/>
    </row>
    <row r="57" spans="1:28" ht="12.75">
      <c r="A57" s="77" t="s">
        <v>82</v>
      </c>
      <c r="B57" s="78"/>
      <c r="C57" s="87" t="s">
        <v>83</v>
      </c>
      <c r="D57" s="78"/>
      <c r="E57" s="7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21"/>
    </row>
    <row r="58" spans="1:28" ht="24">
      <c r="A58" s="15">
        <v>16</v>
      </c>
      <c r="B58" s="16" t="s">
        <v>84</v>
      </c>
      <c r="C58" s="16" t="s">
        <v>15</v>
      </c>
      <c r="D58" s="17" t="s">
        <v>85</v>
      </c>
      <c r="E58" s="8"/>
      <c r="F58" s="18" t="s">
        <v>43</v>
      </c>
      <c r="G58" s="19">
        <v>377</v>
      </c>
      <c r="H58" s="8"/>
      <c r="I58" s="20">
        <v>0.71150000000000002</v>
      </c>
      <c r="J58" s="20">
        <v>34.166724899999998</v>
      </c>
      <c r="K58" s="20">
        <v>0</v>
      </c>
      <c r="L58" s="20">
        <v>3.69</v>
      </c>
      <c r="M58" s="20">
        <v>2.9490050734579598</v>
      </c>
      <c r="N58" s="20">
        <v>0.82325659363849701</v>
      </c>
      <c r="O58" s="21"/>
      <c r="P58" s="8"/>
      <c r="Q58" s="20">
        <f>G58*I58</f>
        <v>268.2355</v>
      </c>
      <c r="R58" s="20">
        <f>G58*J58</f>
        <v>12880.855287299999</v>
      </c>
      <c r="S58" s="20">
        <f>G58*K58</f>
        <v>0</v>
      </c>
      <c r="T58" s="20">
        <f>G58*L58</f>
        <v>1391.1299999999999</v>
      </c>
      <c r="U58" s="20">
        <f>G58*M58</f>
        <v>1111.7749126936508</v>
      </c>
      <c r="V58" s="20">
        <f>G58*N58</f>
        <v>310.36773580171337</v>
      </c>
      <c r="W58" s="22">
        <f>G58*O58</f>
        <v>0</v>
      </c>
      <c r="X58" s="21">
        <f t="shared" si="0"/>
        <v>0</v>
      </c>
      <c r="AA58" s="2">
        <v>42.340486567096498</v>
      </c>
      <c r="AB58" s="3">
        <v>16978.54</v>
      </c>
    </row>
    <row r="59" spans="1:28">
      <c r="A59" s="67" t="s">
        <v>193</v>
      </c>
      <c r="B59" s="16" t="s">
        <v>84</v>
      </c>
      <c r="C59" s="16" t="s">
        <v>15</v>
      </c>
      <c r="D59" s="17" t="s">
        <v>86</v>
      </c>
      <c r="E59" s="8"/>
      <c r="F59" s="18" t="s">
        <v>43</v>
      </c>
      <c r="G59" s="19">
        <v>1066</v>
      </c>
      <c r="H59" s="8"/>
      <c r="I59" s="20">
        <v>0.71150000000000002</v>
      </c>
      <c r="J59" s="20">
        <v>23.777429940000001</v>
      </c>
      <c r="K59" s="20">
        <v>0</v>
      </c>
      <c r="L59" s="20">
        <v>3.69</v>
      </c>
      <c r="M59" s="20">
        <v>2.9490050734579598</v>
      </c>
      <c r="N59" s="20">
        <v>0.82325659363849701</v>
      </c>
      <c r="O59" s="21"/>
      <c r="P59" s="8"/>
      <c r="Q59" s="20">
        <f>G59*I59</f>
        <v>758.45900000000006</v>
      </c>
      <c r="R59" s="20">
        <f>G59*J59</f>
        <v>25346.740316040003</v>
      </c>
      <c r="S59" s="20">
        <f>G59*K59</f>
        <v>0</v>
      </c>
      <c r="T59" s="20">
        <f>G59*L59</f>
        <v>3933.54</v>
      </c>
      <c r="U59" s="20">
        <f>G59*M59</f>
        <v>3143.639408306185</v>
      </c>
      <c r="V59" s="20">
        <f>G59*N59</f>
        <v>877.59152881863781</v>
      </c>
      <c r="W59" s="22">
        <f>G59*O59</f>
        <v>0</v>
      </c>
      <c r="X59" s="21">
        <f t="shared" si="0"/>
        <v>0</v>
      </c>
      <c r="AA59" s="2">
        <v>31.951191607096501</v>
      </c>
      <c r="AB59" s="3">
        <v>28436.560000000001</v>
      </c>
    </row>
    <row r="60" spans="1:28" ht="12.75">
      <c r="A60" s="8"/>
      <c r="B60" s="8"/>
      <c r="C60" s="8"/>
      <c r="D60" s="8"/>
      <c r="E60" s="8"/>
      <c r="F60" s="77" t="s">
        <v>38</v>
      </c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9">
        <f t="shared" ref="Q60:W60" si="11">SUM(Q58:Q59)</f>
        <v>1026.6945000000001</v>
      </c>
      <c r="R60" s="9">
        <f t="shared" si="11"/>
        <v>38227.59560334</v>
      </c>
      <c r="S60" s="9">
        <f t="shared" si="11"/>
        <v>0</v>
      </c>
      <c r="T60" s="9">
        <f t="shared" si="11"/>
        <v>5324.67</v>
      </c>
      <c r="U60" s="9">
        <f t="shared" si="11"/>
        <v>4255.4143209998356</v>
      </c>
      <c r="V60" s="9">
        <f t="shared" si="11"/>
        <v>1187.9592646203512</v>
      </c>
      <c r="W60" s="10">
        <f t="shared" si="11"/>
        <v>0</v>
      </c>
      <c r="X60" s="21">
        <f>SUM(X58:X59)</f>
        <v>0</v>
      </c>
      <c r="AB60" s="7">
        <v>45415.1</v>
      </c>
    </row>
    <row r="61" spans="1:28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21"/>
    </row>
    <row r="62" spans="1:28" ht="12.75">
      <c r="A62" s="77" t="s">
        <v>87</v>
      </c>
      <c r="B62" s="78"/>
      <c r="C62" s="87" t="s">
        <v>88</v>
      </c>
      <c r="D62" s="78"/>
      <c r="E62" s="7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21"/>
    </row>
    <row r="63" spans="1:28" ht="36">
      <c r="A63" s="67" t="s">
        <v>194</v>
      </c>
      <c r="B63" s="16" t="s">
        <v>89</v>
      </c>
      <c r="C63" s="16" t="s">
        <v>15</v>
      </c>
      <c r="D63" s="17" t="s">
        <v>90</v>
      </c>
      <c r="E63" s="8"/>
      <c r="F63" s="18" t="s">
        <v>43</v>
      </c>
      <c r="G63" s="19">
        <v>1445</v>
      </c>
      <c r="H63" s="8"/>
      <c r="I63" s="20">
        <v>5.2081799999999996</v>
      </c>
      <c r="J63" s="20">
        <v>1.8526549139999999</v>
      </c>
      <c r="K63" s="20">
        <v>0</v>
      </c>
      <c r="L63" s="20">
        <v>0</v>
      </c>
      <c r="M63" s="20">
        <v>3.4894806869208801</v>
      </c>
      <c r="N63" s="20">
        <v>0.97413802700355501</v>
      </c>
      <c r="O63" s="21"/>
      <c r="P63" s="8"/>
      <c r="Q63" s="20">
        <f>G63*I63</f>
        <v>7525.820099999999</v>
      </c>
      <c r="R63" s="20">
        <f>G63*J63</f>
        <v>2677.08635073</v>
      </c>
      <c r="S63" s="20">
        <f>G63*K63</f>
        <v>0</v>
      </c>
      <c r="T63" s="20">
        <f>G63*L63</f>
        <v>0</v>
      </c>
      <c r="U63" s="20">
        <f>G63*M63</f>
        <v>5042.2995926006715</v>
      </c>
      <c r="V63" s="20">
        <f>G63*N63</f>
        <v>1407.6294490201369</v>
      </c>
      <c r="W63" s="22">
        <f>G63*O63</f>
        <v>0</v>
      </c>
      <c r="X63" s="21">
        <f t="shared" si="0"/>
        <v>0</v>
      </c>
      <c r="AA63" s="2">
        <v>11.5244536279244</v>
      </c>
      <c r="AB63" s="3">
        <v>14878.07</v>
      </c>
    </row>
    <row r="64" spans="1:28" ht="12.75">
      <c r="A64" s="8"/>
      <c r="B64" s="8"/>
      <c r="C64" s="8"/>
      <c r="D64" s="8"/>
      <c r="E64" s="8"/>
      <c r="F64" s="77" t="s">
        <v>38</v>
      </c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9">
        <f t="shared" ref="Q64:W64" si="12">SUM(Q63)</f>
        <v>7525.820099999999</v>
      </c>
      <c r="R64" s="9">
        <f t="shared" si="12"/>
        <v>2677.08635073</v>
      </c>
      <c r="S64" s="9">
        <f t="shared" si="12"/>
        <v>0</v>
      </c>
      <c r="T64" s="9">
        <f t="shared" si="12"/>
        <v>0</v>
      </c>
      <c r="U64" s="9">
        <f t="shared" si="12"/>
        <v>5042.2995926006715</v>
      </c>
      <c r="V64" s="9">
        <f t="shared" si="12"/>
        <v>1407.6294490201369</v>
      </c>
      <c r="W64" s="10">
        <f t="shared" si="12"/>
        <v>0</v>
      </c>
      <c r="X64" s="21">
        <f>X63</f>
        <v>0</v>
      </c>
      <c r="AB64" s="7">
        <v>14878.07</v>
      </c>
    </row>
    <row r="65" spans="1:28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21"/>
    </row>
    <row r="66" spans="1:28" ht="12.75">
      <c r="A66" s="77" t="s">
        <v>91</v>
      </c>
      <c r="B66" s="78"/>
      <c r="C66" s="87" t="s">
        <v>10</v>
      </c>
      <c r="D66" s="78"/>
      <c r="E66" s="7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21"/>
    </row>
    <row r="67" spans="1:28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21"/>
    </row>
    <row r="68" spans="1:28" ht="12.75">
      <c r="A68" s="77" t="s">
        <v>92</v>
      </c>
      <c r="B68" s="78"/>
      <c r="C68" s="87" t="s">
        <v>93</v>
      </c>
      <c r="D68" s="78"/>
      <c r="E68" s="7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21"/>
    </row>
    <row r="69" spans="1:28">
      <c r="A69" s="67" t="s">
        <v>195</v>
      </c>
      <c r="B69" s="16" t="s">
        <v>94</v>
      </c>
      <c r="C69" s="16" t="s">
        <v>15</v>
      </c>
      <c r="D69" s="17" t="s">
        <v>95</v>
      </c>
      <c r="E69" s="8"/>
      <c r="F69" s="18" t="s">
        <v>43</v>
      </c>
      <c r="G69" s="19">
        <v>515</v>
      </c>
      <c r="H69" s="8"/>
      <c r="I69" s="20">
        <v>0.46959000000000001</v>
      </c>
      <c r="J69" s="20">
        <v>44.774999999999999</v>
      </c>
      <c r="K69" s="20">
        <v>0</v>
      </c>
      <c r="L69" s="20">
        <v>4.0709999999999997</v>
      </c>
      <c r="M69" s="20">
        <v>3.0421953757792699</v>
      </c>
      <c r="N69" s="20">
        <v>0.84927198830149397</v>
      </c>
      <c r="O69" s="21"/>
      <c r="P69" s="8"/>
      <c r="Q69" s="20">
        <f>G69*I69</f>
        <v>241.83885000000001</v>
      </c>
      <c r="R69" s="20">
        <f>G69*J69</f>
        <v>23059.125</v>
      </c>
      <c r="S69" s="20">
        <f>G69*K69</f>
        <v>0</v>
      </c>
      <c r="T69" s="20">
        <f>G69*L69</f>
        <v>2096.5650000000001</v>
      </c>
      <c r="U69" s="20">
        <f>G69*M69</f>
        <v>1566.730618526324</v>
      </c>
      <c r="V69" s="20">
        <f>G69*N69</f>
        <v>437.3750739752694</v>
      </c>
      <c r="W69" s="22">
        <f>G69*O69</f>
        <v>0</v>
      </c>
      <c r="X69" s="21">
        <f t="shared" si="0"/>
        <v>0</v>
      </c>
      <c r="AA69" s="2">
        <v>53.207057364080804</v>
      </c>
      <c r="AB69" s="3">
        <v>26071.46</v>
      </c>
    </row>
    <row r="70" spans="1:28">
      <c r="A70" s="67" t="s">
        <v>196</v>
      </c>
      <c r="B70" s="16" t="s">
        <v>96</v>
      </c>
      <c r="C70" s="16" t="s">
        <v>15</v>
      </c>
      <c r="D70" s="17" t="s">
        <v>97</v>
      </c>
      <c r="E70" s="8"/>
      <c r="F70" s="18" t="s">
        <v>43</v>
      </c>
      <c r="G70" s="19">
        <v>515</v>
      </c>
      <c r="H70" s="8"/>
      <c r="I70" s="20">
        <v>0.45962900000000001</v>
      </c>
      <c r="J70" s="20">
        <v>57.375</v>
      </c>
      <c r="K70" s="20">
        <v>0</v>
      </c>
      <c r="L70" s="20">
        <v>3.363</v>
      </c>
      <c r="M70" s="20">
        <v>2.561161493797</v>
      </c>
      <c r="N70" s="20">
        <v>0.71498455737447097</v>
      </c>
      <c r="O70" s="21"/>
      <c r="P70" s="8"/>
      <c r="Q70" s="20">
        <f>G70*I70</f>
        <v>236.708935</v>
      </c>
      <c r="R70" s="20">
        <f>G70*J70</f>
        <v>29548.125</v>
      </c>
      <c r="S70" s="20">
        <f>G70*K70</f>
        <v>0</v>
      </c>
      <c r="T70" s="20">
        <f>G70*L70</f>
        <v>1731.9449999999999</v>
      </c>
      <c r="U70" s="20">
        <f>G70*M70</f>
        <v>1318.9981693054549</v>
      </c>
      <c r="V70" s="20">
        <f>G70*N70</f>
        <v>368.21704704785253</v>
      </c>
      <c r="W70" s="22">
        <f>G70*O70</f>
        <v>0</v>
      </c>
      <c r="X70" s="21">
        <f t="shared" si="0"/>
        <v>0</v>
      </c>
      <c r="AA70" s="2">
        <v>64.473775051171501</v>
      </c>
      <c r="AB70" s="3">
        <v>31592.15</v>
      </c>
    </row>
    <row r="71" spans="1:28" ht="12.75">
      <c r="A71" s="8"/>
      <c r="B71" s="8"/>
      <c r="C71" s="8"/>
      <c r="D71" s="8"/>
      <c r="E71" s="8"/>
      <c r="F71" s="77" t="s">
        <v>38</v>
      </c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9">
        <f t="shared" ref="Q71:W71" si="13">SUM(Q69:Q70)</f>
        <v>478.54778499999998</v>
      </c>
      <c r="R71" s="9">
        <f t="shared" si="13"/>
        <v>52607.25</v>
      </c>
      <c r="S71" s="9">
        <f t="shared" si="13"/>
        <v>0</v>
      </c>
      <c r="T71" s="9">
        <f t="shared" si="13"/>
        <v>3828.51</v>
      </c>
      <c r="U71" s="9">
        <f t="shared" si="13"/>
        <v>2885.7287878317788</v>
      </c>
      <c r="V71" s="9">
        <f t="shared" si="13"/>
        <v>805.59212102312199</v>
      </c>
      <c r="W71" s="10">
        <f t="shared" si="13"/>
        <v>0</v>
      </c>
      <c r="X71" s="21">
        <f>SUM(X69:X70)</f>
        <v>0</v>
      </c>
      <c r="AB71" s="7">
        <v>57663.61</v>
      </c>
    </row>
    <row r="72" spans="1:28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21"/>
    </row>
    <row r="73" spans="1:28" ht="12.75">
      <c r="A73" s="77" t="s">
        <v>98</v>
      </c>
      <c r="B73" s="78"/>
      <c r="C73" s="87" t="s">
        <v>99</v>
      </c>
      <c r="D73" s="78"/>
      <c r="E73" s="7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21"/>
    </row>
    <row r="74" spans="1:28" ht="48">
      <c r="A74" s="67" t="s">
        <v>197</v>
      </c>
      <c r="B74" s="16" t="s">
        <v>100</v>
      </c>
      <c r="C74" s="16" t="s">
        <v>15</v>
      </c>
      <c r="D74" s="17" t="s">
        <v>101</v>
      </c>
      <c r="E74" s="8"/>
      <c r="F74" s="18" t="s">
        <v>43</v>
      </c>
      <c r="G74" s="19">
        <v>1445</v>
      </c>
      <c r="H74" s="8"/>
      <c r="I74" s="20">
        <v>18.544536000000001</v>
      </c>
      <c r="J74" s="20">
        <v>68.337789000000001</v>
      </c>
      <c r="K74" s="20">
        <v>0</v>
      </c>
      <c r="L74" s="20">
        <v>2.3250000000000002</v>
      </c>
      <c r="M74" s="20">
        <v>13.982589468298</v>
      </c>
      <c r="N74" s="20">
        <v>3.9034381729355898</v>
      </c>
      <c r="O74" s="21"/>
      <c r="P74" s="8"/>
      <c r="Q74" s="20">
        <f>G74*I74</f>
        <v>26796.854520000001</v>
      </c>
      <c r="R74" s="20">
        <f>G74*J74</f>
        <v>98748.105104999995</v>
      </c>
      <c r="S74" s="20">
        <f>G74*K74</f>
        <v>0</v>
      </c>
      <c r="T74" s="20">
        <f>G74*L74</f>
        <v>3359.6250000000005</v>
      </c>
      <c r="U74" s="20">
        <f>G74*M74</f>
        <v>20204.841781690611</v>
      </c>
      <c r="V74" s="20">
        <f>G74*N74</f>
        <v>5640.4681598919269</v>
      </c>
      <c r="W74" s="22">
        <f>G74*O74</f>
        <v>0</v>
      </c>
      <c r="X74" s="21">
        <f>ROUND(G74*O74,2)</f>
        <v>0</v>
      </c>
      <c r="AA74" s="2">
        <v>107.09335264123401</v>
      </c>
      <c r="AB74" s="3">
        <v>138257.51999999999</v>
      </c>
    </row>
    <row r="75" spans="1:28" ht="12.75">
      <c r="A75" s="8"/>
      <c r="B75" s="8"/>
      <c r="C75" s="8"/>
      <c r="D75" s="8"/>
      <c r="E75" s="8"/>
      <c r="F75" s="77" t="s">
        <v>38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9">
        <f t="shared" ref="Q75:W75" si="14">SUM(Q74)</f>
        <v>26796.854520000001</v>
      </c>
      <c r="R75" s="9">
        <f t="shared" si="14"/>
        <v>98748.105104999995</v>
      </c>
      <c r="S75" s="9">
        <f t="shared" si="14"/>
        <v>0</v>
      </c>
      <c r="T75" s="9">
        <f t="shared" si="14"/>
        <v>3359.6250000000005</v>
      </c>
      <c r="U75" s="9">
        <f t="shared" si="14"/>
        <v>20204.841781690611</v>
      </c>
      <c r="V75" s="9">
        <f t="shared" si="14"/>
        <v>5640.4681598919269</v>
      </c>
      <c r="W75" s="10">
        <f t="shared" si="14"/>
        <v>0</v>
      </c>
      <c r="X75" s="21">
        <f>SUM(X74)</f>
        <v>0</v>
      </c>
      <c r="AB75" s="7">
        <v>138257.51999999999</v>
      </c>
    </row>
    <row r="76" spans="1:28" ht="12.75">
      <c r="A76" s="77" t="s">
        <v>102</v>
      </c>
      <c r="B76" s="78"/>
      <c r="C76" s="87" t="s">
        <v>11</v>
      </c>
      <c r="D76" s="78"/>
      <c r="E76" s="7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21">
        <f>ROUND(G76*O76,2)</f>
        <v>0</v>
      </c>
    </row>
    <row r="77" spans="1:28" s="66" customFormat="1" ht="36">
      <c r="A77" s="15">
        <v>22</v>
      </c>
      <c r="B77" s="16" t="s">
        <v>103</v>
      </c>
      <c r="C77" s="16" t="s">
        <v>15</v>
      </c>
      <c r="D77" s="17" t="s">
        <v>104</v>
      </c>
      <c r="E77" s="8"/>
      <c r="F77" s="18" t="s">
        <v>43</v>
      </c>
      <c r="G77" s="19">
        <v>400</v>
      </c>
      <c r="H77" s="8"/>
      <c r="I77" s="20">
        <v>0.25613999999999998</v>
      </c>
      <c r="J77" s="20">
        <v>4.08</v>
      </c>
      <c r="K77" s="20">
        <v>0</v>
      </c>
      <c r="L77" s="20">
        <v>0</v>
      </c>
      <c r="M77" s="20">
        <v>0.171613804274797</v>
      </c>
      <c r="N77" s="20">
        <v>4.7908427557551897E-2</v>
      </c>
      <c r="O77" s="21"/>
      <c r="P77" s="8"/>
      <c r="Q77" s="20">
        <f>G77*I77</f>
        <v>102.45599999999999</v>
      </c>
      <c r="R77" s="20">
        <f>G77*J77</f>
        <v>1632</v>
      </c>
      <c r="S77" s="20">
        <f>G77*K77</f>
        <v>0</v>
      </c>
      <c r="T77" s="20">
        <f>G77*L77</f>
        <v>0</v>
      </c>
      <c r="U77" s="20">
        <f>G77*M77</f>
        <v>68.645521709918796</v>
      </c>
      <c r="V77" s="20">
        <f>G77*N77</f>
        <v>19.163371023020758</v>
      </c>
      <c r="W77" s="22">
        <f>G77*O77</f>
        <v>0</v>
      </c>
      <c r="X77" s="21">
        <f>ROUND(G77*O77,2)</f>
        <v>0</v>
      </c>
    </row>
    <row r="78" spans="1:28" s="66" customFormat="1" ht="12.75">
      <c r="A78" s="8"/>
      <c r="B78" s="8"/>
      <c r="C78" s="8"/>
      <c r="D78" s="8"/>
      <c r="E78" s="8"/>
      <c r="F78" s="77" t="s">
        <v>38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9">
        <f t="shared" ref="Q78:W78" si="15">SUM(Q77)</f>
        <v>102.45599999999999</v>
      </c>
      <c r="R78" s="9">
        <f t="shared" si="15"/>
        <v>1632</v>
      </c>
      <c r="S78" s="9">
        <f t="shared" si="15"/>
        <v>0</v>
      </c>
      <c r="T78" s="9">
        <f t="shared" si="15"/>
        <v>0</v>
      </c>
      <c r="U78" s="9">
        <f t="shared" si="15"/>
        <v>68.645521709918796</v>
      </c>
      <c r="V78" s="9">
        <f t="shared" si="15"/>
        <v>19.163371023020758</v>
      </c>
      <c r="W78" s="10">
        <f t="shared" si="15"/>
        <v>0</v>
      </c>
      <c r="X78" s="21">
        <f>SUM(X77)</f>
        <v>0</v>
      </c>
    </row>
    <row r="79" spans="1:28" s="66" customFormat="1" ht="30" customHeight="1">
      <c r="A79" s="67" t="s">
        <v>198</v>
      </c>
      <c r="B79" s="16" t="s">
        <v>201</v>
      </c>
      <c r="C79" s="16" t="s">
        <v>15</v>
      </c>
      <c r="D79" s="17" t="s">
        <v>199</v>
      </c>
      <c r="E79" s="65"/>
      <c r="F79" s="18" t="s">
        <v>37</v>
      </c>
      <c r="G79" s="19">
        <v>2</v>
      </c>
      <c r="H79" s="65"/>
      <c r="I79" s="20">
        <v>0.25613999999999998</v>
      </c>
      <c r="J79" s="20">
        <v>4.08</v>
      </c>
      <c r="K79" s="20">
        <v>0</v>
      </c>
      <c r="L79" s="20">
        <v>0</v>
      </c>
      <c r="M79" s="20">
        <v>0.171613804274797</v>
      </c>
      <c r="N79" s="20">
        <v>4.7908427557551897E-2</v>
      </c>
      <c r="O79" s="21"/>
      <c r="P79" s="65"/>
      <c r="Q79" s="20">
        <f>G79*I79</f>
        <v>0.51227999999999996</v>
      </c>
      <c r="R79" s="20">
        <f>G79*J79</f>
        <v>8.16</v>
      </c>
      <c r="S79" s="20">
        <f>G79*K79</f>
        <v>0</v>
      </c>
      <c r="T79" s="20">
        <f>G79*L79</f>
        <v>0</v>
      </c>
      <c r="U79" s="20">
        <f>G79*M79</f>
        <v>0.343227608549594</v>
      </c>
      <c r="V79" s="20">
        <f>G79*N79</f>
        <v>9.5816855115103794E-2</v>
      </c>
      <c r="W79" s="22">
        <f>G79*O79</f>
        <v>0</v>
      </c>
      <c r="X79" s="21">
        <f>ROUND(G79*O79,2)</f>
        <v>0</v>
      </c>
    </row>
    <row r="80" spans="1:28" s="66" customFormat="1" ht="12.75">
      <c r="A80" s="65"/>
      <c r="B80" s="65"/>
      <c r="C80" s="65"/>
      <c r="D80" s="65"/>
      <c r="E80" s="65"/>
      <c r="F80" s="79" t="s">
        <v>38</v>
      </c>
      <c r="G80" s="86"/>
      <c r="H80" s="86"/>
      <c r="I80" s="86"/>
      <c r="J80" s="86"/>
      <c r="K80" s="86"/>
      <c r="L80" s="86"/>
      <c r="M80" s="86"/>
      <c r="N80" s="86"/>
      <c r="O80" s="86"/>
      <c r="P80" s="80"/>
      <c r="Q80" s="9">
        <f t="shared" ref="Q80:W80" si="16">SUM(Q79)</f>
        <v>0.51227999999999996</v>
      </c>
      <c r="R80" s="9">
        <f t="shared" si="16"/>
        <v>8.16</v>
      </c>
      <c r="S80" s="9">
        <f t="shared" si="16"/>
        <v>0</v>
      </c>
      <c r="T80" s="9">
        <f t="shared" si="16"/>
        <v>0</v>
      </c>
      <c r="U80" s="9">
        <f t="shared" si="16"/>
        <v>0.343227608549594</v>
      </c>
      <c r="V80" s="9">
        <f t="shared" si="16"/>
        <v>9.5816855115103794E-2</v>
      </c>
      <c r="W80" s="10">
        <f t="shared" si="16"/>
        <v>0</v>
      </c>
      <c r="X80" s="21">
        <f>SUM(X79)</f>
        <v>0</v>
      </c>
    </row>
    <row r="81" spans="1:28" ht="24">
      <c r="A81" s="15">
        <v>24</v>
      </c>
      <c r="B81" s="16" t="s">
        <v>200</v>
      </c>
      <c r="C81" s="16" t="s">
        <v>15</v>
      </c>
      <c r="D81" s="17" t="s">
        <v>204</v>
      </c>
      <c r="E81" s="65"/>
      <c r="F81" s="18" t="s">
        <v>37</v>
      </c>
      <c r="G81" s="19">
        <v>2</v>
      </c>
      <c r="H81" s="65"/>
      <c r="I81" s="20">
        <v>0.25613999999999998</v>
      </c>
      <c r="J81" s="20">
        <v>4.08</v>
      </c>
      <c r="K81" s="20">
        <v>0</v>
      </c>
      <c r="L81" s="20">
        <v>0</v>
      </c>
      <c r="M81" s="20">
        <v>0.171613804274797</v>
      </c>
      <c r="N81" s="20">
        <v>4.7908427557551897E-2</v>
      </c>
      <c r="O81" s="21"/>
      <c r="P81" s="65"/>
      <c r="Q81" s="20">
        <f>G81*I81</f>
        <v>0.51227999999999996</v>
      </c>
      <c r="R81" s="20">
        <f>G81*J81</f>
        <v>8.16</v>
      </c>
      <c r="S81" s="20">
        <f>G81*K81</f>
        <v>0</v>
      </c>
      <c r="T81" s="20">
        <f>G81*L81</f>
        <v>0</v>
      </c>
      <c r="U81" s="20">
        <f>G81*M81</f>
        <v>0.343227608549594</v>
      </c>
      <c r="V81" s="20">
        <f>G81*N81</f>
        <v>9.5816855115103794E-2</v>
      </c>
      <c r="W81" s="22">
        <f>G81*O81</f>
        <v>0</v>
      </c>
      <c r="X81" s="21">
        <f>ROUND(G81*O81,2)</f>
        <v>0</v>
      </c>
    </row>
    <row r="82" spans="1:28" ht="12.75">
      <c r="A82" s="65"/>
      <c r="B82" s="65"/>
      <c r="C82" s="65"/>
      <c r="D82" s="65"/>
      <c r="E82" s="65"/>
      <c r="F82" s="77" t="s">
        <v>38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9">
        <f t="shared" ref="Q82:W82" si="17">SUM(Q81)</f>
        <v>0.51227999999999996</v>
      </c>
      <c r="R82" s="9">
        <f t="shared" si="17"/>
        <v>8.16</v>
      </c>
      <c r="S82" s="9">
        <f t="shared" si="17"/>
        <v>0</v>
      </c>
      <c r="T82" s="9">
        <f t="shared" si="17"/>
        <v>0</v>
      </c>
      <c r="U82" s="9">
        <f t="shared" si="17"/>
        <v>0.343227608549594</v>
      </c>
      <c r="V82" s="9">
        <f t="shared" si="17"/>
        <v>9.5816855115103794E-2</v>
      </c>
      <c r="W82" s="10">
        <f t="shared" si="17"/>
        <v>0</v>
      </c>
      <c r="X82" s="21">
        <f>SUM(X81)</f>
        <v>0</v>
      </c>
      <c r="AA82" s="2">
        <v>4.5556622318323496</v>
      </c>
      <c r="AB82" s="3">
        <v>45.56</v>
      </c>
    </row>
    <row r="83" spans="1:28" ht="12.75">
      <c r="AB83" s="7">
        <v>45.56</v>
      </c>
    </row>
    <row r="84" spans="1:28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21"/>
    </row>
    <row r="85" spans="1:28" ht="12.75" customHeight="1">
      <c r="A85" s="79" t="s">
        <v>105</v>
      </c>
      <c r="B85" s="80"/>
      <c r="C85" s="81" t="s">
        <v>12</v>
      </c>
      <c r="D85" s="82"/>
      <c r="E85" s="83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21"/>
    </row>
    <row r="86" spans="1:28" ht="36">
      <c r="A86" s="67" t="s">
        <v>203</v>
      </c>
      <c r="B86" s="16" t="s">
        <v>106</v>
      </c>
      <c r="C86" s="16" t="s">
        <v>15</v>
      </c>
      <c r="D86" s="17" t="s">
        <v>107</v>
      </c>
      <c r="E86" s="8"/>
      <c r="F86" s="18" t="s">
        <v>55</v>
      </c>
      <c r="G86" s="19">
        <v>525</v>
      </c>
      <c r="H86" s="8"/>
      <c r="I86" s="20">
        <v>6.1046699999999996</v>
      </c>
      <c r="J86" s="20">
        <v>77.942774999999997</v>
      </c>
      <c r="K86" s="20">
        <v>0</v>
      </c>
      <c r="L86" s="20">
        <v>0</v>
      </c>
      <c r="M86" s="20">
        <v>4.0901290018826701</v>
      </c>
      <c r="N86" s="20">
        <v>1.1418175234549901</v>
      </c>
      <c r="O86" s="21"/>
      <c r="P86" s="8"/>
      <c r="Q86" s="20">
        <f>G86*I86</f>
        <v>3204.9517499999997</v>
      </c>
      <c r="R86" s="20">
        <f>G86*J86</f>
        <v>40919.956874999996</v>
      </c>
      <c r="S86" s="20">
        <f>G86*K86</f>
        <v>0</v>
      </c>
      <c r="T86" s="20">
        <f>G86*L86</f>
        <v>0</v>
      </c>
      <c r="U86" s="20">
        <f>G86*M86</f>
        <v>2147.3177259884019</v>
      </c>
      <c r="V86" s="20">
        <f>G86*N86</f>
        <v>599.45419981386976</v>
      </c>
      <c r="W86" s="22">
        <f>G86*O86</f>
        <v>0</v>
      </c>
      <c r="X86" s="21">
        <f t="shared" ref="X86:X87" si="18">ROUND(G86*O86,2)</f>
        <v>0</v>
      </c>
      <c r="AA86" s="2">
        <v>89.279391525337701</v>
      </c>
      <c r="AB86" s="3">
        <v>44639.7</v>
      </c>
    </row>
    <row r="87" spans="1:28" ht="24">
      <c r="A87" s="67" t="s">
        <v>202</v>
      </c>
      <c r="B87" s="16" t="s">
        <v>108</v>
      </c>
      <c r="C87" s="16" t="s">
        <v>15</v>
      </c>
      <c r="D87" s="17" t="s">
        <v>109</v>
      </c>
      <c r="E87" s="8"/>
      <c r="F87" s="18" t="s">
        <v>55</v>
      </c>
      <c r="G87" s="19">
        <v>490</v>
      </c>
      <c r="H87" s="8"/>
      <c r="I87" s="20">
        <v>5.1227999999999998</v>
      </c>
      <c r="J87" s="20">
        <v>56.819685</v>
      </c>
      <c r="K87" s="20">
        <v>0</v>
      </c>
      <c r="L87" s="20">
        <v>0</v>
      </c>
      <c r="M87" s="20">
        <v>3.4322760854959502</v>
      </c>
      <c r="N87" s="20">
        <v>0.95816855115103805</v>
      </c>
      <c r="O87" s="21"/>
      <c r="P87" s="8"/>
      <c r="Q87" s="20">
        <f>G87*I87</f>
        <v>2510.172</v>
      </c>
      <c r="R87" s="20">
        <f>G87*J87</f>
        <v>27841.645649999999</v>
      </c>
      <c r="S87" s="20">
        <f>G87*K87</f>
        <v>0</v>
      </c>
      <c r="T87" s="20">
        <f>G87*L87</f>
        <v>0</v>
      </c>
      <c r="U87" s="20">
        <f>G87*M87</f>
        <v>1681.8152818930157</v>
      </c>
      <c r="V87" s="20">
        <f>G87*N87</f>
        <v>469.50259006400864</v>
      </c>
      <c r="W87" s="22">
        <f>G87*O87</f>
        <v>0</v>
      </c>
      <c r="X87" s="21">
        <f t="shared" si="18"/>
        <v>0</v>
      </c>
      <c r="AA87" s="2">
        <v>66.332929636646995</v>
      </c>
      <c r="AB87" s="3">
        <v>30778.48</v>
      </c>
    </row>
    <row r="88" spans="1:28" ht="12.75">
      <c r="F88" s="84" t="s">
        <v>38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4">
        <f t="shared" ref="Q88:W88" si="19">SUM(Q86:Q87)</f>
        <v>5715.1237499999997</v>
      </c>
      <c r="R88" s="4">
        <f t="shared" si="19"/>
        <v>68761.602524999995</v>
      </c>
      <c r="S88" s="4">
        <f t="shared" si="19"/>
        <v>0</v>
      </c>
      <c r="T88" s="4">
        <f t="shared" si="19"/>
        <v>0</v>
      </c>
      <c r="U88" s="4">
        <f t="shared" si="19"/>
        <v>3829.1330078814176</v>
      </c>
      <c r="V88" s="4">
        <f t="shared" si="19"/>
        <v>1068.9567898778785</v>
      </c>
      <c r="W88" s="5">
        <f t="shared" si="19"/>
        <v>0</v>
      </c>
      <c r="X88" s="6">
        <f>SUM(X86:X87)</f>
        <v>0</v>
      </c>
      <c r="AB88" s="7">
        <v>75418.179999999993</v>
      </c>
    </row>
    <row r="89" spans="1:28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8"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8" ht="12.75">
      <c r="F91" s="77" t="s">
        <v>110</v>
      </c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9">
        <f t="shared" ref="Q91:W91" si="20">SUM(Q13,Q18,Q24,Q30,Q34,Q38,Q45,Q51,Q55,Q60,Q64,Q71,Q75,Q78,Q88)</f>
        <v>59431.388664525024</v>
      </c>
      <c r="R91" s="9">
        <f t="shared" si="20"/>
        <v>265119.06472063001</v>
      </c>
      <c r="S91" s="9">
        <f t="shared" si="20"/>
        <v>0</v>
      </c>
      <c r="T91" s="9">
        <f t="shared" si="20"/>
        <v>34368.232305000005</v>
      </c>
      <c r="U91" s="9">
        <f t="shared" si="20"/>
        <v>62845.74761503192</v>
      </c>
      <c r="V91" s="9">
        <f t="shared" si="20"/>
        <v>17544.281823004279</v>
      </c>
      <c r="W91" s="10">
        <f t="shared" si="20"/>
        <v>0</v>
      </c>
      <c r="X91" s="11">
        <f>SUM(X88,X78,X75,X71,X64,X60,X55,X51,X45,X38,X34,X30,X24,X18,X13,X27,X80,X82)</f>
        <v>0</v>
      </c>
      <c r="AB91" s="7">
        <v>397111.89</v>
      </c>
    </row>
    <row r="92" spans="1:28" ht="12.75">
      <c r="F92" s="77" t="s">
        <v>176</v>
      </c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9" t="e">
        <f>SUM(Q14,Q19,Q25,Q31,Q35,Q39,Q46,Q52,Q56,Q61,Q65,Q72,#REF!,Q84,Q89)</f>
        <v>#REF!</v>
      </c>
      <c r="R92" s="9" t="e">
        <f>SUM(R14,R19,R25,R31,R35,R39,R46,R52,R56,R61,R65,R72,#REF!,R84,R89)</f>
        <v>#REF!</v>
      </c>
      <c r="S92" s="9" t="e">
        <f>SUM(S14,S19,S25,S31,S35,S39,S46,S52,S56,S61,S65,S72,#REF!,S84,S89)</f>
        <v>#REF!</v>
      </c>
      <c r="T92" s="9" t="e">
        <f>SUM(T14,T19,T25,T31,T35,T39,T46,T52,T56,T61,T65,T72,#REF!,T84,T89)</f>
        <v>#REF!</v>
      </c>
      <c r="U92" s="9" t="e">
        <f>SUM(U14,U19,U25,U31,U35,U39,U46,U52,U56,U61,U65,U72,#REF!,U84,U89)</f>
        <v>#REF!</v>
      </c>
      <c r="V92" s="9" t="e">
        <f>SUM(V14,V19,V25,V31,V35,V39,V46,V52,V56,V61,V65,V72,#REF!,V84,V89)</f>
        <v>#REF!</v>
      </c>
      <c r="W92" s="10" t="e">
        <f>SUM(W14,W19,W25,W31,W35,W39,W46,W52,W56,W61,W65,W72,#REF!,W84,W89)</f>
        <v>#REF!</v>
      </c>
      <c r="X92" s="11">
        <f>X91*1.23</f>
        <v>0</v>
      </c>
    </row>
  </sheetData>
  <mergeCells count="63">
    <mergeCell ref="A1:X1"/>
    <mergeCell ref="A4:X4"/>
    <mergeCell ref="A8:B8"/>
    <mergeCell ref="C8:E8"/>
    <mergeCell ref="A10:B10"/>
    <mergeCell ref="C10:E10"/>
    <mergeCell ref="A3:X3"/>
    <mergeCell ref="F13:P13"/>
    <mergeCell ref="A15:B15"/>
    <mergeCell ref="C15:E15"/>
    <mergeCell ref="F18:P18"/>
    <mergeCell ref="A20:B20"/>
    <mergeCell ref="C20:E20"/>
    <mergeCell ref="F24:P24"/>
    <mergeCell ref="A28:B28"/>
    <mergeCell ref="C28:E28"/>
    <mergeCell ref="F30:P30"/>
    <mergeCell ref="A32:B32"/>
    <mergeCell ref="C32:E32"/>
    <mergeCell ref="A25:B25"/>
    <mergeCell ref="C25:E25"/>
    <mergeCell ref="F27:P27"/>
    <mergeCell ref="F34:P34"/>
    <mergeCell ref="A36:B36"/>
    <mergeCell ref="C36:E36"/>
    <mergeCell ref="F38:P38"/>
    <mergeCell ref="A40:B40"/>
    <mergeCell ref="C40:E40"/>
    <mergeCell ref="A42:B42"/>
    <mergeCell ref="C42:E42"/>
    <mergeCell ref="F45:P45"/>
    <mergeCell ref="A47:B47"/>
    <mergeCell ref="C47:E47"/>
    <mergeCell ref="A49:B49"/>
    <mergeCell ref="C49:E49"/>
    <mergeCell ref="F51:P51"/>
    <mergeCell ref="A53:B53"/>
    <mergeCell ref="C53:E53"/>
    <mergeCell ref="F55:P55"/>
    <mergeCell ref="A57:B57"/>
    <mergeCell ref="C57:E57"/>
    <mergeCell ref="F60:P60"/>
    <mergeCell ref="A62:B62"/>
    <mergeCell ref="C62:E62"/>
    <mergeCell ref="F64:P64"/>
    <mergeCell ref="A66:B66"/>
    <mergeCell ref="C66:E66"/>
    <mergeCell ref="A68:B68"/>
    <mergeCell ref="C68:E68"/>
    <mergeCell ref="F71:P71"/>
    <mergeCell ref="A73:B73"/>
    <mergeCell ref="C73:E73"/>
    <mergeCell ref="F75:P75"/>
    <mergeCell ref="A76:B76"/>
    <mergeCell ref="C76:E76"/>
    <mergeCell ref="F92:P92"/>
    <mergeCell ref="F78:P78"/>
    <mergeCell ref="A85:B85"/>
    <mergeCell ref="C85:E85"/>
    <mergeCell ref="F88:P88"/>
    <mergeCell ref="F91:P91"/>
    <mergeCell ref="F80:P80"/>
    <mergeCell ref="F82:P82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rowBreaks count="1" manualBreakCount="1">
    <brk id="4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D7"/>
  <sheetViews>
    <sheetView workbookViewId="0">
      <selection activeCell="C18" sqref="C18"/>
    </sheetView>
  </sheetViews>
  <sheetFormatPr defaultRowHeight="12"/>
  <cols>
    <col min="3" max="3" width="26.33203125" customWidth="1"/>
    <col min="4" max="4" width="13.5" customWidth="1"/>
  </cols>
  <sheetData>
    <row r="2" spans="3:4" ht="15">
      <c r="C2" s="94" t="s">
        <v>177</v>
      </c>
      <c r="D2" s="94"/>
    </row>
    <row r="3" spans="3:4" ht="15">
      <c r="C3" s="58" t="s">
        <v>181</v>
      </c>
      <c r="D3" s="58" t="s">
        <v>180</v>
      </c>
    </row>
    <row r="4" spans="3:4" ht="15">
      <c r="C4" s="59" t="s">
        <v>178</v>
      </c>
      <c r="D4" s="60">
        <f>'branża drogowa'!X91</f>
        <v>0</v>
      </c>
    </row>
    <row r="5" spans="3:4" ht="15">
      <c r="C5" s="59" t="s">
        <v>179</v>
      </c>
      <c r="D5" s="61">
        <f>'branża telekomunikacyjna'!H34</f>
        <v>0</v>
      </c>
    </row>
    <row r="6" spans="3:4" ht="15">
      <c r="C6" s="62" t="s">
        <v>183</v>
      </c>
      <c r="D6" s="63">
        <f>SUM(D4:D5)</f>
        <v>0</v>
      </c>
    </row>
    <row r="7" spans="3:4" ht="15">
      <c r="C7" s="64" t="s">
        <v>182</v>
      </c>
      <c r="D7" s="64">
        <f>D6*1.23</f>
        <v>0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branża telekomunikacyjna</vt:lpstr>
      <vt:lpstr>branża drogowa</vt:lpstr>
      <vt:lpstr>Zbiorcze zestawienie</vt:lpstr>
      <vt:lpstr>'branża drogowa'!Obszar_wydruku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Irmi</dc:creator>
  <cp:lastModifiedBy>Piotr Matejczuk</cp:lastModifiedBy>
  <cp:lastPrinted>2021-01-05T11:43:30Z</cp:lastPrinted>
  <dcterms:created xsi:type="dcterms:W3CDTF">2019-03-05T21:13:11Z</dcterms:created>
  <dcterms:modified xsi:type="dcterms:W3CDTF">2021-01-05T12:49:15Z</dcterms:modified>
</cp:coreProperties>
</file>