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720" windowHeight="12645" activeTab="3"/>
  </bookViews>
  <sheets>
    <sheet name="Zadanie 1" sheetId="1" r:id="rId1"/>
    <sheet name="Zadanie 2" sheetId="2" r:id="rId2"/>
    <sheet name="Zadanie 3" sheetId="3" r:id="rId3"/>
    <sheet name="RAZEM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8" i="3" l="1"/>
  <c r="F13" i="4" s="1"/>
  <c r="F16" i="4"/>
  <c r="F15" i="4"/>
  <c r="F14" i="4"/>
  <c r="F3" i="4"/>
  <c r="F11" i="4" l="1"/>
  <c r="F10" i="4"/>
  <c r="F9" i="4"/>
  <c r="F8" i="4"/>
  <c r="F6" i="4"/>
  <c r="F5" i="4"/>
  <c r="F4" i="4"/>
  <c r="F22" i="4" l="1"/>
  <c r="F59" i="1"/>
  <c r="D66" i="3"/>
  <c r="F93" i="1"/>
  <c r="F23" i="4" l="1"/>
  <c r="F76" i="1"/>
  <c r="F75" i="1"/>
  <c r="F74" i="1"/>
  <c r="F72" i="1"/>
  <c r="F62" i="1"/>
  <c r="F61" i="1"/>
  <c r="F58" i="1"/>
  <c r="F57" i="1"/>
  <c r="F38" i="1"/>
  <c r="F37" i="1"/>
  <c r="F16" i="1"/>
  <c r="F15" i="1"/>
  <c r="F14" i="1"/>
  <c r="F9" i="1"/>
  <c r="F8" i="1"/>
  <c r="F20" i="4" l="1"/>
  <c r="F26" i="4" s="1"/>
  <c r="F19" i="4"/>
  <c r="F25" i="4" s="1"/>
  <c r="F10" i="1"/>
  <c r="F11" i="1" s="1"/>
  <c r="F12" i="1" s="1"/>
  <c r="F17" i="1"/>
  <c r="F26" i="1" l="1"/>
  <c r="F123" i="3"/>
  <c r="F124" i="3" s="1"/>
  <c r="F118" i="3"/>
  <c r="F117" i="3"/>
  <c r="F116" i="3"/>
  <c r="F115" i="3"/>
  <c r="F114" i="3"/>
  <c r="F113" i="3"/>
  <c r="F112" i="3"/>
  <c r="F105" i="3"/>
  <c r="F106" i="3" s="1"/>
  <c r="F100" i="3"/>
  <c r="F99" i="3"/>
  <c r="F119" i="3" l="1"/>
  <c r="F120" i="3" s="1"/>
  <c r="F121" i="3" s="1"/>
  <c r="F101" i="3"/>
  <c r="F102" i="3" s="1"/>
  <c r="F103" i="3" s="1"/>
  <c r="F107" i="3"/>
  <c r="F108" i="3" s="1"/>
  <c r="F125" i="3"/>
  <c r="F126" i="3" s="1"/>
  <c r="F156" i="3"/>
  <c r="F155" i="3"/>
  <c r="F154" i="3"/>
  <c r="F153" i="3"/>
  <c r="F140" i="3"/>
  <c r="F139" i="3"/>
  <c r="F138" i="3"/>
  <c r="F92" i="3"/>
  <c r="F91" i="3"/>
  <c r="F90" i="3"/>
  <c r="F79" i="3"/>
  <c r="F78" i="3"/>
  <c r="F77" i="3"/>
  <c r="F76" i="3"/>
  <c r="F75" i="3"/>
  <c r="F74" i="3"/>
  <c r="F66" i="3"/>
  <c r="F67" i="3" s="1"/>
  <c r="F56" i="3"/>
  <c r="F43" i="3"/>
  <c r="F42" i="3"/>
  <c r="F41" i="3"/>
  <c r="F33" i="3"/>
  <c r="F32" i="3"/>
  <c r="F26" i="3"/>
  <c r="F23" i="3"/>
  <c r="F22" i="3"/>
  <c r="F8" i="3"/>
  <c r="F9" i="3" s="1"/>
  <c r="F7" i="2"/>
  <c r="F92" i="1"/>
  <c r="F91" i="1"/>
  <c r="F86" i="1"/>
  <c r="F85" i="1"/>
  <c r="F84" i="1"/>
  <c r="F83" i="1"/>
  <c r="F82" i="1"/>
  <c r="F81" i="1"/>
  <c r="F80" i="1"/>
  <c r="F79" i="1"/>
  <c r="F78" i="1"/>
  <c r="F77" i="1"/>
  <c r="F60" i="1"/>
  <c r="F35" i="1"/>
  <c r="F217" i="3"/>
  <c r="F218" i="3" s="1"/>
  <c r="F225" i="3" s="1"/>
  <c r="F212" i="3"/>
  <c r="F213" i="3" s="1"/>
  <c r="F222" i="3" s="1"/>
  <c r="F197" i="3"/>
  <c r="F198" i="3" s="1"/>
  <c r="D192" i="3"/>
  <c r="F192" i="3" s="1"/>
  <c r="D191" i="3"/>
  <c r="F191" i="3" s="1"/>
  <c r="F190" i="3"/>
  <c r="F182" i="3"/>
  <c r="F181" i="3"/>
  <c r="F176" i="3"/>
  <c r="F175" i="3"/>
  <c r="F174" i="3"/>
  <c r="F173" i="3"/>
  <c r="F172" i="3"/>
  <c r="F171" i="3"/>
  <c r="F170" i="3"/>
  <c r="F169" i="3"/>
  <c r="F161" i="3"/>
  <c r="F162" i="3" s="1"/>
  <c r="F145" i="3"/>
  <c r="F146" i="3" s="1"/>
  <c r="F85" i="3"/>
  <c r="F84" i="3"/>
  <c r="F83" i="3"/>
  <c r="F82" i="3"/>
  <c r="F81" i="3"/>
  <c r="F80" i="3"/>
  <c r="D61" i="3"/>
  <c r="F61" i="3" s="1"/>
  <c r="F60" i="3"/>
  <c r="D59" i="3"/>
  <c r="F59" i="3" s="1"/>
  <c r="D58" i="3"/>
  <c r="F58" i="3" s="1"/>
  <c r="D57" i="3"/>
  <c r="F57" i="3" s="1"/>
  <c r="F48" i="3"/>
  <c r="F49" i="3" s="1"/>
  <c r="D27" i="3"/>
  <c r="F27" i="3" s="1"/>
  <c r="D25" i="3"/>
  <c r="F25" i="3" s="1"/>
  <c r="D24" i="3"/>
  <c r="F24" i="3" s="1"/>
  <c r="F21" i="3"/>
  <c r="F13" i="3"/>
  <c r="F14" i="3" s="1"/>
  <c r="F103" i="2"/>
  <c r="F102" i="2"/>
  <c r="F101" i="2"/>
  <c r="F100" i="2"/>
  <c r="D99" i="2"/>
  <c r="F99" i="2" s="1"/>
  <c r="F98" i="2"/>
  <c r="D97" i="2"/>
  <c r="F97" i="2" s="1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65" i="2"/>
  <c r="F66" i="2" s="1"/>
  <c r="F60" i="2"/>
  <c r="F59" i="2"/>
  <c r="F58" i="2"/>
  <c r="F57" i="2"/>
  <c r="F56" i="2"/>
  <c r="F49" i="2"/>
  <c r="F50" i="2" s="1"/>
  <c r="F44" i="2"/>
  <c r="F45" i="2" s="1"/>
  <c r="F24" i="2"/>
  <c r="D29" i="2"/>
  <c r="F29" i="2" s="1"/>
  <c r="F30" i="2" s="1"/>
  <c r="F37" i="2" s="1"/>
  <c r="F23" i="2"/>
  <c r="F21" i="2"/>
  <c r="F19" i="2"/>
  <c r="F17" i="2"/>
  <c r="F16" i="2"/>
  <c r="F15" i="2"/>
  <c r="F13" i="2"/>
  <c r="F11" i="2"/>
  <c r="F9" i="2"/>
  <c r="F94" i="1" l="1"/>
  <c r="F101" i="1" s="1"/>
  <c r="F62" i="3"/>
  <c r="F63" i="3" s="1"/>
  <c r="F64" i="3" s="1"/>
  <c r="F147" i="3"/>
  <c r="F148" i="3" s="1"/>
  <c r="F199" i="3"/>
  <c r="F200" i="3" s="1"/>
  <c r="F193" i="3"/>
  <c r="F68" i="3"/>
  <c r="F69" i="3" s="1"/>
  <c r="F86" i="3"/>
  <c r="F34" i="3"/>
  <c r="F35" i="3" s="1"/>
  <c r="F36" i="3" s="1"/>
  <c r="F28" i="3"/>
  <c r="F44" i="3"/>
  <c r="F45" i="3" s="1"/>
  <c r="F46" i="3" s="1"/>
  <c r="F76" i="2"/>
  <c r="F61" i="2"/>
  <c r="F62" i="2" s="1"/>
  <c r="F63" i="2" s="1"/>
  <c r="F25" i="2"/>
  <c r="F34" i="2" s="1"/>
  <c r="F31" i="2"/>
  <c r="F32" i="2" s="1"/>
  <c r="F38" i="2" s="1"/>
  <c r="F104" i="2"/>
  <c r="F113" i="2" s="1"/>
  <c r="F18" i="1"/>
  <c r="F19" i="1" s="1"/>
  <c r="F27" i="1" s="1"/>
  <c r="F141" i="3"/>
  <c r="F177" i="3"/>
  <c r="F178" i="3" s="1"/>
  <c r="F179" i="3" s="1"/>
  <c r="F93" i="3"/>
  <c r="F94" i="3" s="1"/>
  <c r="F95" i="3" s="1"/>
  <c r="F157" i="3"/>
  <c r="F158" i="3" s="1"/>
  <c r="F183" i="3"/>
  <c r="F205" i="3" s="1"/>
  <c r="F163" i="3"/>
  <c r="F164" i="3" s="1"/>
  <c r="F10" i="3"/>
  <c r="F11" i="3" s="1"/>
  <c r="F50" i="3"/>
  <c r="F51" i="3" s="1"/>
  <c r="F15" i="3"/>
  <c r="F16" i="3" s="1"/>
  <c r="F214" i="3"/>
  <c r="F215" i="3" s="1"/>
  <c r="F223" i="3" s="1"/>
  <c r="F219" i="3"/>
  <c r="F220" i="3" s="1"/>
  <c r="F226" i="3" s="1"/>
  <c r="F46" i="2"/>
  <c r="F70" i="2"/>
  <c r="F51" i="2"/>
  <c r="F52" i="2" s="1"/>
  <c r="D108" i="2"/>
  <c r="F108" i="2" s="1"/>
  <c r="F109" i="2" s="1"/>
  <c r="F116" i="2" s="1"/>
  <c r="F67" i="2"/>
  <c r="F68" i="2" s="1"/>
  <c r="F36" i="1"/>
  <c r="F39" i="1" s="1"/>
  <c r="C71" i="1"/>
  <c r="F71" i="1" s="1"/>
  <c r="C70" i="1"/>
  <c r="F70" i="1" s="1"/>
  <c r="C69" i="1"/>
  <c r="F69" i="1" s="1"/>
  <c r="C68" i="1"/>
  <c r="F68" i="1" s="1"/>
  <c r="C67" i="1"/>
  <c r="F67" i="1" s="1"/>
  <c r="C66" i="1"/>
  <c r="F66" i="1" s="1"/>
  <c r="C65" i="1"/>
  <c r="F65" i="1" s="1"/>
  <c r="C64" i="1"/>
  <c r="F64" i="1" s="1"/>
  <c r="C63" i="1"/>
  <c r="F63" i="1" s="1"/>
  <c r="F122" i="2" l="1"/>
  <c r="F244" i="3" s="1"/>
  <c r="F128" i="3"/>
  <c r="F87" i="1"/>
  <c r="F88" i="1" s="1"/>
  <c r="F40" i="1"/>
  <c r="F41" i="1" s="1"/>
  <c r="F49" i="1" s="1"/>
  <c r="F48" i="1"/>
  <c r="F132" i="3"/>
  <c r="F194" i="3"/>
  <c r="F195" i="3" s="1"/>
  <c r="F95" i="1"/>
  <c r="F96" i="1" s="1"/>
  <c r="F102" i="1" s="1"/>
  <c r="F202" i="3"/>
  <c r="F119" i="2"/>
  <c r="F131" i="3"/>
  <c r="F231" i="3" s="1"/>
  <c r="F249" i="3" s="1"/>
  <c r="F184" i="3"/>
  <c r="F185" i="3" s="1"/>
  <c r="F206" i="3" s="1"/>
  <c r="F142" i="3"/>
  <c r="F143" i="3" s="1"/>
  <c r="F105" i="2"/>
  <c r="F106" i="2" s="1"/>
  <c r="F114" i="2" s="1"/>
  <c r="F47" i="2"/>
  <c r="F77" i="2"/>
  <c r="F73" i="2"/>
  <c r="F26" i="2"/>
  <c r="F27" i="2" s="1"/>
  <c r="F35" i="2" s="1"/>
  <c r="F71" i="2"/>
  <c r="F159" i="3"/>
  <c r="F87" i="3"/>
  <c r="F88" i="3" s="1"/>
  <c r="F29" i="3"/>
  <c r="F30" i="3" s="1"/>
  <c r="F110" i="2"/>
  <c r="F111" i="2" s="1"/>
  <c r="F117" i="2" s="1"/>
  <c r="F123" i="2" l="1"/>
  <c r="F245" i="3" s="1"/>
  <c r="F129" i="3"/>
  <c r="F98" i="1"/>
  <c r="F110" i="1" s="1"/>
  <c r="F237" i="3" s="1"/>
  <c r="F89" i="1"/>
  <c r="F99" i="1" s="1"/>
  <c r="F111" i="1"/>
  <c r="F242" i="3"/>
  <c r="F125" i="2"/>
  <c r="F203" i="3"/>
  <c r="F234" i="3"/>
  <c r="F232" i="3"/>
  <c r="F250" i="3" s="1"/>
  <c r="F74" i="2"/>
  <c r="F120" i="2" s="1"/>
  <c r="F243" i="3" l="1"/>
  <c r="F126" i="2"/>
  <c r="F238" i="3"/>
  <c r="F247" i="3"/>
  <c r="F253" i="3" s="1"/>
  <c r="F229" i="3"/>
  <c r="F43" i="1"/>
  <c r="F44" i="1" s="1"/>
  <c r="F51" i="1" s="1"/>
  <c r="F235" i="3" l="1"/>
  <c r="F248" i="3"/>
  <c r="F254" i="3" s="1"/>
  <c r="F45" i="1"/>
  <c r="F46" i="1" s="1"/>
  <c r="F52" i="1" s="1"/>
  <c r="F21" i="1" l="1"/>
  <c r="F22" i="1" s="1"/>
  <c r="F29" i="1" s="1"/>
  <c r="F113" i="1" s="1"/>
  <c r="F239" i="3" l="1"/>
  <c r="F256" i="3" s="1"/>
  <c r="F259" i="3" s="1"/>
  <c r="F116" i="1"/>
  <c r="F23" i="1"/>
  <c r="F24" i="1" s="1"/>
  <c r="F30" i="1" s="1"/>
  <c r="F114" i="1" s="1"/>
  <c r="F240" i="3" l="1"/>
  <c r="F257" i="3" s="1"/>
  <c r="F260" i="3" s="1"/>
  <c r="F117" i="1"/>
</calcChain>
</file>

<file path=xl/sharedStrings.xml><?xml version="1.0" encoding="utf-8"?>
<sst xmlns="http://schemas.openxmlformats.org/spreadsheetml/2006/main" count="701" uniqueCount="295">
  <si>
    <t>Lp.</t>
  </si>
  <si>
    <t>Opis</t>
  </si>
  <si>
    <t>Jednostka</t>
  </si>
  <si>
    <t>Obmiar</t>
  </si>
  <si>
    <t>Cena jednostkowa netto</t>
  </si>
  <si>
    <t>Wartość netto</t>
  </si>
  <si>
    <t>szt.</t>
  </si>
  <si>
    <t>m2</t>
  </si>
  <si>
    <t>mb</t>
  </si>
  <si>
    <t>Zakładanie trawników wraz z wymianą gleby na głębokość 10 cm</t>
  </si>
  <si>
    <t xml:space="preserve">Pielęgnacja drzew  (podlewanie, odchwaszczanie, cięcie, nawożenie, ochrona roślin) </t>
  </si>
  <si>
    <t>Wykonanie nawierzchni z kostek betonowych (20x10 cm cegła szara) na podbudowie bet. 10 cm z betonu B-20 i  5 cm podsypki piaskowej wraz z korytowaniem i utylizacją urobku</t>
  </si>
  <si>
    <t>Zakup i ułożenie obrzeży betonowych 6x20x100 cm na ławie betonowej szer. 20 cm z bet. B-20, wypełnienie spoin zaprawą cementową wraz korytowaniem i zutylizowaniem urobku we własnym zakresie - obrzeża wokół nawierzchni brukowej</t>
  </si>
  <si>
    <t>UL. BEŁCHATOWSKA</t>
  </si>
  <si>
    <t>Wycinka i karczowanie pni drzew o obwodzie do 25 cm: drzewo nr 12</t>
  </si>
  <si>
    <t>Wycinka i karczowanie korzeni krzewów - dzika róża</t>
  </si>
  <si>
    <t>Zakup i sadzenie jesionów pensylwańskich o obwodzie pnia 14-16 cm, materiał klasy I, z zabezpieczoną bryłą korzeniową (jutą i siatką drucianą), 3 razy szkółkowany, symetryczna korona, min. 10 pędów szkieletowych, wraz z zaprawą dołów o wymiarach 1,5x1x0,7m (ziemią urodzajną), wykonaniem opalikowania (3 paliki śr. 8 cm, 3 rygle i wiązania), założeniem plastikowej osłonki na pnie drzew, uformowaniem misy średnicy 1,5 m i wyłożeniem warstwą mulczu miąższości 5 cm</t>
  </si>
  <si>
    <t>Zakup i sadzenie magnolia japońska o obwodzie pnia 14-16 cm, materiał klasy I, z zabezpieczoną bryłą korzeniową (jutą i siatką drucianą), 3 razy szkółkowany, symetryczna korona, min. 10 pędów szkieletowych, wraz z zaprawą dołów o wymiarach 1,5x1x0,7m (ziemią urodzajną), wykonaniem opalikowania (3 paliki śr. 8 cm, 3 rygle i wiązania), założeniem plastikowej osłonki na pnie drzew, uformowaniem misy średnicy 1,5 m i wyłożeniem warstwą mulczu miąższości 5 cm</t>
  </si>
  <si>
    <t>Ręczne karczowanie karpiny o średnicy 31-65 cm i jej korzeni na głębokość 70 cm (przygotowanie terenu do sadzenia drzewa)</t>
  </si>
  <si>
    <t>Cięcia krzewów w skupinach - wykonanie silnych cięć odmładzających krzewów przy torowisku, zdjęcie pnączy z drzew przy działkach</t>
  </si>
  <si>
    <t xml:space="preserve">Wymiana podłoża na ziemię urodzajną na głębokość 30 cm  pod nasadzenia krzewów: 384 m2 </t>
  </si>
  <si>
    <t>m3</t>
  </si>
  <si>
    <t>Wyłożenie mulczu w skupinach krzewów - warstwa grubości 5 cm</t>
  </si>
  <si>
    <t>Pielęgnacja krzewów  (podlewanie, odchwaszczanie, cięcie, nawożenie, ochrona roślin)</t>
  </si>
  <si>
    <t xml:space="preserve">Pielęgnacja drzew (podlewanie, odchwaszczanie, cięcie, nawożenie, ochrona roślin) </t>
  </si>
  <si>
    <t>Roboty przygotowawcze</t>
  </si>
  <si>
    <t xml:space="preserve">Usunięcie  krzewów wys. do 1m </t>
  </si>
  <si>
    <t>Korytowanie terenów pod rabaty krzewów na głębokość 40 cm</t>
  </si>
  <si>
    <t>Wykopanie krzewów. Część przeznacozna do  posadzenia w terenie</t>
  </si>
  <si>
    <t>Wywóz i utylizacja urobku z terenu</t>
  </si>
  <si>
    <t>Zaprawa terenu rabat ziemią urodzajną</t>
  </si>
  <si>
    <t>Zieleń</t>
  </si>
  <si>
    <t>Pielęgnacja drzew liściastych</t>
  </si>
  <si>
    <t>Pielęgnacja przesadzonych krzewów</t>
  </si>
  <si>
    <t>Sadzenie krzewów w przygotowane rabaty (zaprawione uprzednio ziemią urodzajną):
• Spiraea japonica  / tawuła japońska (wykopana z terenu z miejsc sadzenia drzew)</t>
  </si>
  <si>
    <t>Regeneracja trawnika</t>
  </si>
  <si>
    <t>Montaż słupków drewnianych
Słupki drewniane impregnowane ciśnieniowo, śr. 10 cm, dł. 100 cm (kolor naturalny)</t>
  </si>
  <si>
    <t>Usunięcie drzewa o obwodzie pnia 22-28 cm</t>
  </si>
  <si>
    <t>Usunięcie  krzewów i podrostu drzew wys. 1-3 m</t>
  </si>
  <si>
    <t>Prace przygotowawcze</t>
  </si>
  <si>
    <t>Wycinka drzewa o obwodzie pni do 50 cm</t>
  </si>
  <si>
    <t>Wycinka krzewów w wieku do 10 lat bez zaprawy dołów, wg inwentaryzacji</t>
  </si>
  <si>
    <t>Usunięcie i wywóz krzewów liściastych (skupiny nie przekraczającej 25 m2) o wysokości do 1 m z korzeniami i uzupełnienie ziemią dołów po usuniętych krzewach</t>
  </si>
  <si>
    <t>Korytowanie rabat pod nasadzenia krzewów na głębokość 35 cm wraz z wywozem i utylizacją - 153,7 m2</t>
  </si>
  <si>
    <t xml:space="preserve">Zakup i rozplantowanie ziemi urodzajnej pod nasadzenia krzewów  - warstwa 30 cm - 153,7 m2  </t>
  </si>
  <si>
    <t>Jednorazowe wypieleni zaniedbanych krzewów istniejących (odchwaszczanie, przycięcie krzewów, zabiegi ochrony, nawożenie, podlewanie, uzupełnienie rabat grysem/ żwirem z odzysku) oraz cięcie odmładzające</t>
  </si>
  <si>
    <t>Montaż ekranów przeciwkorzennych - 12 szt.
gładki materiał HDPE grubość 2mm; szerokość 75 cm; w odcinkach 3 m
Uwaga! W miejscu montażu 8 szt. ekranów znajdują się nasadzenia krzewów liściastych okrywowych. Rośliny należy wysadzić przed pracami i posadzić ponownie po skończeniu robót. Teren uzupełnić istniejącą ściółką z grysu/ żwiru/zrębkami</t>
  </si>
  <si>
    <t>m</t>
  </si>
  <si>
    <t>Zakup i sadzenie krzewów w przygotowane rabaty:
* Symphoricarpos xchenaultii   'Hancock'/ śnieguliczka Chenaulta odm. Hancock - pojemnik C2; wysokość min. 25 cm; min. 3 pędy szkieletowe</t>
  </si>
  <si>
    <t>Zakup i rozłożenie zrębków drewnianych pod nowo posadzone krzewy, warstwa gr. 5 cm</t>
  </si>
  <si>
    <t>Zakup i montaż drewnianych palików impregnowanych ciśnieniowo, średnicy 8 cm, wysokości 80 cm (kolor naturalny, jasny). Paliki wbite w ziemię na głębokość 30 cm</t>
  </si>
  <si>
    <t>Pielęgnacja krzewów istniejących (odchwaszczanie, przycięcie krzewów, zabiegi ochrony, nawożenie, podlewanie, uzupełnienie rabat grysem/ żwirem z odzysku)</t>
  </si>
  <si>
    <t>ZIELEŃ</t>
  </si>
  <si>
    <t>Karczowanie karpiny o średnicy 30-60 cm do poziomu -70 cm</t>
  </si>
  <si>
    <t>Pielęgnacja drzew (podlewanie, odchwaszczanie, cięcie, nawożenie, ochrona roślin)</t>
  </si>
  <si>
    <t>Zakup i sadzenie jesionów wyniosłych 'Altena' o obwodzie pnia 14-16 cm, materiał klasy I, z zabezpieczoną bryłą korzeniową (jutą i siatką drucianą), 3 razy szkółkowane, symetryczna korona, min. 7 pędów szkieletowych, korona na wys. 2-2,2 m wraz z zaprawą dołów o wymiarach 1,5x1,5x0,7m (ziemią urodzajną), wykonaniem opalikowania (3 paliki śr. 8 cm, 3 rygle i wiązania), założeniem plastikowej osłonki na pnie drzew, uformowaniem misy średnicy 1,5 m i wyłożeniem warstwą mulczu miąższości 5 cm</t>
  </si>
  <si>
    <t>Zakup i sadzenie wiśni piłkowanej 'Kanzan' o obwodzie pnia 14-16 cm, materiał klasy I, z zabezpieczoną bryłą korzeniową (jutą i siatką drucianą), 3 razy szkółkowany, symetryczna korona, min. 10 pędów szkieletowych korona na wys, 1,8-2,0 m, wraz z zaprawą dołów o wymiarach 1,5x1,5x0,7m (ziemią urodzajną), wykonaniem opalikowania (3 paliki śr. 8 cm, 3 rygle i wiązania), uformowaniem misy średnicy 1,5 m i wyłożeniem warstwą mulczu miąższości 5 cm</t>
  </si>
  <si>
    <t>Zakup i sadzenie klonów polnych 'Elsrijk' o obwodzie pnia 14-16 cm, materiał klasy I, z zabezpieczoną bryłą korzeniową (jutą i siatką drucianą), 3 razy szkółkowane, symetryczna korona, min. 8 pędów szkieletowych, korona na wys. 2-2,2 m wraz z zaprawą dołów o wymiarach 1,5x1,5x0,7m (ziemią urodzajną), wykonaniem opalikowania (3 paliki śr. 8 cm, 3 rygle i wiązania), założeniem plastikowej osłonki na pnie drzew, uformowaniem misy średnicy 1,5 m i wyłożeniem warstwą mulczu miąższości 5 cm</t>
  </si>
  <si>
    <t>Zakup i sadzenie jarzębów mącznych o obwodzie pnia 14-16 cm, materiał klasy I, z zabezpieczoną bryłą korzeniową (jutą i siatką drucianą), 3 razy szkółkowany, symetryczna korona, min. 10 pędów szkieletowych, wraz z zaprawą dołów o wymiarach 1,5x1,5x0,7m (ziemią urodzajną), wykonaniem opalikowania (3 paliki śr. 8 cm, 3 rygle i wiązania), założeniem plastikowej osłonki na pnie drzew, uformowaniem misy średnicy 1,5 m i wyłożeniem warstwą mulczu miąższości 5 cm</t>
  </si>
  <si>
    <t>Zakup i sadzenie leszczyn tureckich o obwodzie pnia 14-16 cm, materiał klasy I, z zabezpieczoną bryłą korzeniową (jutą i siatką drucianą), 3 razy szkółkowany, symetryczna korona, min. 10 pędów szkieletowych, wraz z zaprawą dołów o wymiarach 1,5x1,5x0,7m (ziemią urodzajną), wykonaniem opalikowania (3 paliki śr. 8 cm, 3 rygle i wiązania), założeniem plastikowej osłonki na pnie drzew, uformowaniem misy średnicy 1,5 m i wyłożeniem warstwą mulczu miąższości 5 cm</t>
  </si>
  <si>
    <t>Zakup i sadzenie lipa drobnolistna 'Greenspire' o obwodzie pnia 14-16 cm, materiał klasy I, z zabezpieczoną bryłą korzeniową (jutą i siatką drucianą), 3 razy szkółkowany, symetryczna korona, min. 10 pędów szkieletowych, wraz z zaprawą dołów o wymiarach 1,5x1,5x0,7m (ziemią urodzajną), wykonaniem opalikowania (3 paliki śr. 8 cm, 3 rygle i wiązania), założeniem plastikowej osłonki na pnie drzew, uformowaniem misy średnicy 1,5 m i wyłożeniem warstwą mulczu miąższości 5 cm</t>
  </si>
  <si>
    <t>Zakup i sadzenie klonów polnych 'Elegant' o obwodzie pnia 14-16 cm, materiał klasy I, z zabezpieczoną bryłą korzeniową (jutą i siatką drucianą), 3 razy szkółkowany, symetryczna korona, min. 10 pędów szkieletowych, wraz z zaprawą dołów o wymiarach 1,5x1,5x0,7m (ziemią urodzajną), wykonaniem opalikowania (3 paliki śr. 8 cm, 3 rygle i wiązania), założeniem plastikowej osłonki na pnie drzew, uformowaniem misy średnicy 1,5 m i wyłożeniem warstwą mulczu miąższości 5 cm</t>
  </si>
  <si>
    <t>Zakup i sadzenie ambrowiec balsamiczny o obwodzie pnia 14-16 cm, materiał klasy I, z zabezpieczoną bryłą korzeniową (jutą i siatką drucianą), 3 razy szkółkowany, symetryczna korona, min. 10 pędów szkieletowych, wraz z zaprawą dołów o wymiarach 1,5x1,5x0,7m (ziemią urodzajną), wykonaniem opalikowania (3 paliki śr. 8 cm, 3 rygle i wiązania), założeniem plastikowej osłonki na pnie drzew, uformowaniem misy średnicy 1,5 m i wyłożeniem warstwą mulczu miąższości 5 cm</t>
  </si>
  <si>
    <t>Zakup i sadzenie dęba czerwonego o obwodzie pnia 14-16 cm, materiał klasy I, z zabezpieczoną bryłą korzeniową (jutą i siatką drucianą), 3 razy szkółkowany, symetryczna korona, min. 10 pędów szkieletowych, wraz z zaprawą dołów o wymiarach 1,5x1,5x0,7m (ziemią urodzajną), wykonaniem opalikowania (3 paliki śr. 8 cm, 3 rygle i wiązania), założeniem plastikowej osłonki na pnie drzew, uformowaniem misy średnicy 1,5 m i wyłożeniem warstwą mulczu miąższości 5 cm</t>
  </si>
  <si>
    <t>Zakup i sadzenie lip srebrzystych 'Varsaviensis' o obwodzie pnia 14-16 cm, materiał klasy I, z zabezpieczoną bryłą korzeniową (jutą i siatką drucianą), 3 razy szkółkowany, symetryczna korona, min. 10 pędów szkieletowych, wraz z zaprawą dołów o wymiarach 1,5x1,5x0,7m (ziemią urodzajną), wykonaniem opalikowania (3 paliki śr. 8 cm, 3 rygle i wiązania), założeniem plastikowej osłonki na pnie drzew, uformowaniem misy średnicy 1,5 m i wyłożeniem warstwą mulczu miąższości 5 cm</t>
  </si>
  <si>
    <t>Zakup i sadzenie platana wschodniego o obwodzie pnia 14-16 cm, materiał klasy I, z zabezpieczoną bryłą korzeniową (jutą i siatką drucianą), 3 razy szkółkowany, symetryczna korona, min. 10 pędów szkieletowych, wraz z zaprawą dołów o wymiarach 1,5x1,5x0,7m (ziemią urodzajną), wykonaniem opalikowania (3 paliki śr. 8 cm, 3 rygle i wiązania), założeniem plastikowej osłonki na pnie drzew, uformowaniem misy średnicy 1,5 m i wyłożeniem warstwą mulczu miąższości 5 cm</t>
  </si>
  <si>
    <t>Zakup i sadzenie lip szerokolistnych 'Zelzate' o obwodzie pnia 14-16 cm, materiał klasy I, z zabezpieczoną bryłą korzeniową (jutą i siatką drucianą), 3 razy szkółkowany, symetryczna korona, min. 10 pędów szkieletowych, wraz z zaprawą dołów o wymiarach 1,5x1,5x0,7m (ziemią urodzajną), wykonaniem opalikowania (3 paliki śr. 8 cm, 3 rygle i wiązania), założeniem plastikowej osłonki na pnie drzew, uformowaniem misy średnicy 1,5 m i wyłożeniem warstwą mulczu miąższości 5 cm</t>
  </si>
  <si>
    <t>Zakup i sadzenie lipy drobnolistnej 'Rancho' o obwodzie pnia 18-20 cm, materiał klasy I, z zabezpieczoną bryłą korzeniową (jutą i siatką drucianą), 3 razy szkółkowany, symetryczna korona, min. 10 pędów szkieletowych, wraz z zaprawą dołów o wymiarach 1,5x1,5x0,7m (ziemią urodzajną), wykonaniem opalikowania (3 paliki śr. 8 cm, 3 rygle i wiązania), założeniem plastikowej osłonki na pnie drzew, uformowaniem misy średnicy 1,5 m i wyłożeniem warstwą mulczu miąższości 5 cm</t>
  </si>
  <si>
    <r>
      <t xml:space="preserve">• </t>
    </r>
    <r>
      <rPr>
        <b/>
        <sz val="10"/>
        <color theme="1"/>
        <rFont val="Calibri"/>
        <family val="2"/>
        <scheme val="minor"/>
      </rPr>
      <t>Pyrrus calleryana 'Chanticleer' / grusza drobnoowocowa odm. Chanticleer</t>
    </r>
    <r>
      <rPr>
        <sz val="10"/>
        <color theme="1"/>
        <rFont val="Calibri"/>
        <family val="2"/>
        <scheme val="minor"/>
      </rPr>
      <t xml:space="preserve">
o bryła z siatka drucianą, obwód pnia 14 -16 cm, pień 220 - 250 cm,  
7-9  pędów szkieletowych o śr. min. 2 cm; 3 x szkółkowane i ściółkowanie mis drzew zrębkiem drzewnym - warstwa 5 cm, średnica misy 1,5 m.</t>
    </r>
  </si>
  <si>
    <r>
      <rPr>
        <b/>
        <sz val="10"/>
        <color theme="1"/>
        <rFont val="Calibri"/>
        <family val="2"/>
        <scheme val="minor"/>
      </rPr>
      <t>• Malus 'Ola' / jabłon ozdobna odm. Ola</t>
    </r>
    <r>
      <rPr>
        <sz val="10"/>
        <color theme="1"/>
        <rFont val="Calibri"/>
        <family val="2"/>
        <scheme val="minor"/>
      </rPr>
      <t xml:space="preserve">
o bryła z siatka drucianą, obwód pnia 14 -16 cm, pień 220 - 250 cm,  
7-9  pędów szkieletowych o śr. min. 2 cm; 3 x szkółkowane i ściółkowanie mis drzew zrębkiem drzewnym - warstwa 5 cm, średnica misy 1,5 m.</t>
    </r>
  </si>
  <si>
    <t>Zakup i sadzenie lip drobnolistnych 'Rancho' o obwodzie pnia 14-16 cm, materiał klasy I, z zabezpieczoną bryłą korzeniową (jutą i siatką drucianą), 3 razy szkółkowany, symetryczna korona, min. 8 pędów szkieletowych, wraz z zaprawą dołów o wymiarach 1,5x1,5x0,7m (ziemią urodzajną), wykonaniem opalikowania (3 paliki śr. 8 cm, 3 rygle i wiązania), uformowaniem misy średnicy 1,5  m i wyłożeniem warstwą mulczu miąższości 5 cm</t>
  </si>
  <si>
    <t>Zakup i sadzenie robinii białych 'Bessoniana' o obwodzie pnia 14-16 cm, materiał klasy I, z zabezpieczoną bryłą korzeniową (jutą i siatką drucianą), 3 razy szkółkowany, symetryczna korona, min. 8 pędów szkieletowych, wraz z zaprawą dołów o wymiarach 1,5x1,5x0,7m (ziemią urodzajną), wykonaniem opalikowania (3 paliki śr. 8 cm, 3 rygle i wiązania), uformowaniem misy średnicy 1,5 m i wyłożeniem warstwą mulczu miąższości 5 cm</t>
  </si>
  <si>
    <r>
      <t xml:space="preserve">Zaprawa dołów pod drzewa 150x150x70 (1,6 m3), zakup i sadzenie drzew w przygotowane, zaprawione doły z mocowaniem 3 paliki niskie, taśma parciana do mocowania drzewa, wraz zamontowaniem osłonki na pień drzewa, uformowanie misy średnicy 1,5 m  i wyłożenie warstwy mulczu miąższości 5 cm:
* </t>
    </r>
    <r>
      <rPr>
        <i/>
        <sz val="10"/>
        <color theme="1"/>
        <rFont val="Calibri"/>
        <family val="2"/>
        <scheme val="minor"/>
      </rPr>
      <t>Fraxinus excelsior</t>
    </r>
    <r>
      <rPr>
        <sz val="10"/>
        <color theme="1"/>
        <rFont val="Calibri"/>
        <family val="2"/>
        <scheme val="minor"/>
      </rPr>
      <t xml:space="preserve"> / jesion wyniosły
- bryła z siatka drucianą, obwód pnia 14-16 cm, pień 220 - 250 cm,  
7-9 pędów szkieletowych o śr. min. 2 cm; 3 x szkółkowane</t>
    </r>
  </si>
  <si>
    <r>
      <t xml:space="preserve">Zaprawa dołów pod drzewa 150x150x70 (1,6 m3) i sadzenie drzew w przygotowane, zaprawione doły z mocowaniem 3 paliki, 3 rygle drewniane, taśma parciana do mocowania drzewa i wyłożenie warstwy mulczu miąższości 5 cm, utworzeniem misy średnicy 1,5 m: 
</t>
    </r>
    <r>
      <rPr>
        <b/>
        <sz val="10"/>
        <color theme="1"/>
        <rFont val="Calibri"/>
        <family val="2"/>
        <scheme val="minor"/>
      </rPr>
      <t xml:space="preserve">• </t>
    </r>
    <r>
      <rPr>
        <b/>
        <i/>
        <sz val="10"/>
        <color theme="1"/>
        <rFont val="Calibri"/>
        <family val="2"/>
        <scheme val="minor"/>
      </rPr>
      <t>Prunus serrulata</t>
    </r>
    <r>
      <rPr>
        <b/>
        <sz val="10"/>
        <color theme="1"/>
        <rFont val="Calibri"/>
        <family val="2"/>
        <scheme val="minor"/>
      </rPr>
      <t xml:space="preserve"> ‘Kanzan’/ wiśnia piłkowana ‘Kanzan’</t>
    </r>
    <r>
      <rPr>
        <sz val="10"/>
        <color theme="1"/>
        <rFont val="Calibri"/>
        <family val="2"/>
        <scheme val="minor"/>
      </rPr>
      <t xml:space="preserve">
o bryła z siatka drucianą, obwód pnia 14-16 cm, pień 220 - 250 cm,  
7-9  pędów szkieletowych o śr. min. 2 cm; 3 x szkółkowane 
</t>
    </r>
  </si>
  <si>
    <r>
      <t xml:space="preserve">Zaprawa dołów pod drzewa 150x150x70 (1,6 m3) i sadzenie drzew w przygotowane, zaprawione doły z mocowaniem 3 paliki, 3 rygle drewniane, taśma parciana do mocowania drzewa i wyłożenie warstwy mulczu miąższości 5 cm, utworzeniem misy średnicy 1,5 m: 
• </t>
    </r>
    <r>
      <rPr>
        <b/>
        <sz val="10"/>
        <color theme="1"/>
        <rFont val="Calibri"/>
        <family val="2"/>
        <scheme val="minor"/>
      </rPr>
      <t xml:space="preserve">Acer campestre ‘Elsrijk’/ klon polny Elsrijk’ </t>
    </r>
    <r>
      <rPr>
        <sz val="10"/>
        <color theme="1"/>
        <rFont val="Calibri"/>
        <family val="2"/>
        <scheme val="minor"/>
      </rPr>
      <t xml:space="preserve">
o bryła z siatka drucianą, obwód pnia 14-16 cm, pień 220 - 250 cm,  
7-9  pędów szkieletowych o śr. min. 2 cm; 3 x szkółkowane 
</t>
    </r>
  </si>
  <si>
    <r>
      <t xml:space="preserve">Zaprawa dołów pod drzewa 150x150x70 (1,6 m3) i sadzenie drzew w przygotowane, zaprawione doły z mocowaniem 3 paliki, 3 rygle drewniane, taśma parciana do mocowania drzewa i ściółkowanie mis drzew zrębkiem drzewnym - warstwa 5 cm (misa średnicy 1,5 m): 
• </t>
    </r>
    <r>
      <rPr>
        <b/>
        <sz val="10"/>
        <color theme="1"/>
        <rFont val="Calibri"/>
        <family val="2"/>
        <scheme val="minor"/>
      </rPr>
      <t>Quercus rubra / dąb czerwony</t>
    </r>
    <r>
      <rPr>
        <sz val="10"/>
        <color theme="1"/>
        <rFont val="Calibri"/>
        <family val="2"/>
        <scheme val="minor"/>
      </rPr>
      <t xml:space="preserve">
o bryła z siatka drucianą, obwód pnia 14-16 cm, pień 220 - 250 cm,  
7-9  pędów szkieletowych o śr. min. 2 cm; 3 x szkółkowane 
</t>
    </r>
  </si>
  <si>
    <t>Zaprawa dołów pod drzewa 150x150x70 (1,6 m3), zakup i sadzenie drzew w przygotowane, zaprawione doły z mocowaniem 3 paliki wysokie, 3 rygle, taśma parciana do mocowania drzewa, 
wraz zamontowaniem osłonki na pień drzewa, uformowanie misy średnicy 1,5 m i wyłożenie warstwy mulczu miąższoći 5 cm:
* Malus ‘Ola’ / jabłoń odm. Ola
- bryła z siatka drucianą, obwód pnia 14-16 cm, pień 220 - 250 cm,  
9-11 pędów szkieletowych o śr. min. 2 cm; 3 x szkółkowane</t>
  </si>
  <si>
    <t>Zakup i sadzenie jaśminowca wonnego - minimum 4 pędy, pojemnik C3</t>
  </si>
  <si>
    <t>Zakup i sadzenie tawuły van Houtte'a - minimum 4 pędy, pojemnik C3</t>
  </si>
  <si>
    <t xml:space="preserve">Usunięcie betonowych fundamentów po reklamach wraz z utylizacją </t>
  </si>
  <si>
    <t>Wycinka drzew wielopniowych o obwodach pni do 50 cm wraz z usunięciem karpin utylizacją; nr w tabeli inwentaryzacyjnej:  211</t>
  </si>
  <si>
    <t>Wycinka samosiewów wielopniowych wraz z usunięciem karpin i utylizacją;  nr w tabeli inwentaryzacyjnej: 200</t>
  </si>
  <si>
    <t>Wycinka samosiewów drzew o obwodach pni 10-30 cm wraz z usunięciem karpin i utylizacją; nr w tabeli inwentaryzacyjnej: 104, 106</t>
  </si>
  <si>
    <t>Wycinka samosiewów drzew o obwodach pni 15-40 cm wraz z usunięciem karpin i utylizacją; nr w tabeli inwentaryzacyjnej: 109, 112</t>
  </si>
  <si>
    <t>Wycinka młodych samosiewów drzew i krzewów wraz z usunięciem karpin i utylizacją; nr w tabeli inwentaryzacyjnej: 51, 52, 117 (fragment), 120, 122, 127, 128, 142, 150, 151, 158, 165, 166, 169, 183</t>
  </si>
  <si>
    <t>Wycinka pni drzew o obwodach do 20 cm wraz z usunięciem karpin i utylizacją; nr w tabeli inwentaryzacyjnej: 48, 55, 172, 185, 188, 192, 195, 197</t>
  </si>
  <si>
    <t>Wycinka pni drzew o obwodach 21-50 cm wraz z usunięciem karpin i utylizacją; nr w tabeli inwentaryzacyjnej: 49, 111, 173</t>
  </si>
  <si>
    <t>Wycinka pni drzew o obwodach 51-100 cm wraz z usunięciem karpin i utylizacją; nr w tabeli inwentaryzacyjnej:  105</t>
  </si>
  <si>
    <t>Cięcia sanitarne i korygujące koron drzew o obwodzie 88-141 cm, nr drzew w tabeli inwentaryzacyjnej: 80, 93, 94</t>
  </si>
  <si>
    <t>Silne cięcia odmładzające starszych grup krzewów wraz z utylizacją: nr  w tabeli inwentaryzacyjnej: 61, 63, 65, 100, 118</t>
  </si>
  <si>
    <t>Cięcie krzewów i drzew w celu odsłonięcia skrajni chodnika do wys. 2,2 m wraz z utylizacją: nr  w tabeli inwentaryzacyjnej: 36, 124, 202</t>
  </si>
  <si>
    <t>Podniesienie koron drzew do wys. 2,2 m wraz z utylizacją: nr drzew w tabeli inwentaryzacyjnej: 68, 76, 81, 89, 91, 92, 97</t>
  </si>
  <si>
    <t xml:space="preserve">suma netto </t>
  </si>
  <si>
    <t>Zakup i sadzenie klonów polnych 'Elsrijk' o obwodzie pnia 12-14 cm, materiał klasy I, z zabezpieczoną bryłą korzeniową (jutą i siatką drucianą), 3 razy szkółkowane, symetryczna korona, min. 8 pędów szkieletowych, korona na wys. 2-2,2 m wraz z zaprawą dołów o wymiarach 1,5,x1,5x0,7m (ziemią urodzajną), wykonaniem opalikowania (3 paliki śr. 8 cm, 3 rygle i wiązania) i misy drzewa o średnicy 1,5 m</t>
  </si>
  <si>
    <t>Zakup i sadzenie dębów czerwonych o obwodzie pnia 12-14 cm, materiał klasy I, z zabezpieczoną bryłą korzeniową (jutą i siatką drucianą), 3 razy szkółkowane, symetryczna korona, min. 7 pędów szkieletowych, korona na wys. 2-2,2 m wraz z zaprawą dołów o wymiarach 1,5,x1,5x0,7m (ziemią urodzajną), wykonaniem opalikowania (3 paliki śr. 8 cm, 3 rygle i wiązania) i misy drzewa o średnicy 1,5 m</t>
  </si>
  <si>
    <t>Zakup i sadzenie lipy drobnolistnej 'Rancho' o obwodzie pnia 12-14 cm, materiał klasy I, z zabezpieczoną bryłą korzeniową (jutą i siatką drucianą), 3 razy szkółkowane, symetryczna korona, min. 8 pędów szkieletowych, korona na wys. 2-2,2 m wraz z zaprawą dołów o wymiarach 1,5,x1,5x0,7m (ziemią urodzajną), wykonaniem opalikowania (3 paliki śr. 8 cm, 3 rygle i wiązania) i misy drzewa o średnicy 1,5 m</t>
  </si>
  <si>
    <t>Zakup i sadzenie robinii białej o obwodzie pnia 10-12 cm, materiał klasy I, z zabezpieczoną bryłą korzeniową (jutą i siatką drucianą), 3 razy szkółkowane, symetryczna korona, min. 8 pędów szkieletowych, korona na wys. 2-2,2 m wraz z zaprawą dołów o wymiarach 1,5,x1,5x0,7m (ziemią urodzajną), wykonaniem opalikowania (3 paliki śr. 8 cm, 3 rygle i wiązania) i misy drzewa o średnicy 1,5 m</t>
  </si>
  <si>
    <t>Zakup i sadzenie klona jawora o obwodzie pnia 12-16 cm, materiał klasy I, z zabezpieczoną bryłą korzeniową (jutą i siatką drucianą), 3 razy szkółkowane, symetryczna korona, min. 8 pędów szkieletowych, korona na wys. 2-2,2 m wraz z zaprawą dołów o wymiarach 1,5,x1,5x0,7m (ziemią urodzajną), wykonaniem opalikowania (3 paliki śr. 8 cm, 3 rygle i wiązania) i misy drzewa o średnicy 1,5 m</t>
  </si>
  <si>
    <t>Zakup i sadzenie sosny czarnej wysokość 60-80 cm, 3 razy szkółkowane, zabezpieczona bryła korzeniowa, prosty pień, korona nisko nad ziemią, symetryczna, równe odległości między okółkami pędów wraz z zaprawą dołów o wymiarach 1,5,x1,5x0,7m (ziemią urodzajną) i misy drzewa o średnicy 1,5 m</t>
  </si>
  <si>
    <t>Założenie trawników na 20 cm ziemi urodzajnej w miejscu po rozebranej nawierzchni asfaltowej</t>
  </si>
  <si>
    <t>Zadanie 1. GRUNWALD</t>
  </si>
  <si>
    <t>I. Roboty brukarskie</t>
  </si>
  <si>
    <t xml:space="preserve">II. Zieleń </t>
  </si>
  <si>
    <t>I. Wycinki i sadzenie drzew</t>
  </si>
  <si>
    <t xml:space="preserve"> UL. WIERUSZOWSKA</t>
  </si>
  <si>
    <t xml:space="preserve"> UL. JORDANA</t>
  </si>
  <si>
    <t>UL. MADALIŃSKIEGO</t>
  </si>
  <si>
    <t>UL. WIERZBIĘCICE</t>
  </si>
  <si>
    <t>UL. MARATOŃSKA</t>
  </si>
  <si>
    <t>UL. LESZCZYŃSKA</t>
  </si>
  <si>
    <t>UL. HETMAŃSKA PRZY FABRYCZNEJ</t>
  </si>
  <si>
    <t>UL. ROLNA/TRAUGUTTA</t>
  </si>
  <si>
    <t>UL. TOKARSKA</t>
  </si>
  <si>
    <t>UL. WARSZAWSKA</t>
  </si>
  <si>
    <t>UL. WARSZAWSKA/KRAŃCOWA</t>
  </si>
  <si>
    <t>UL. GOLĘCIŃSKA</t>
  </si>
  <si>
    <t>UL. KUBIAKA</t>
  </si>
  <si>
    <t>UL. MASZEWSKA</t>
  </si>
  <si>
    <t>UL. STACHURY</t>
  </si>
  <si>
    <t>UL. PARANDOWSKIEGO</t>
  </si>
  <si>
    <t>UL. MAZOWIECKA</t>
  </si>
  <si>
    <t>AL.. NIEPODLEGŁOŚCI/ARMII POZNAŃ</t>
  </si>
  <si>
    <t>Dwuletnia pielęgnacja gwarancyjna zieleni - 2020 i 2021</t>
  </si>
  <si>
    <t>III. Dwuletnia pielęgnacja gwarancyjna zieleni - 2020 i 2021</t>
  </si>
  <si>
    <t>II. Dwuletnia pielęgnacja gwarancyjna zieleni - 2020 i 2021</t>
  </si>
  <si>
    <t>VAT 23%</t>
  </si>
  <si>
    <t>Zakup i sadzenie  klonów pospolitych 'Globosum' o obwodzie pnia 16-18 cm, materiał klasy I, z zabezpieczoną bryłą korzeniową (jutą i siatką drucianą), 3 razy szkółkowany, symetryczna korona, min. 12 pędów szkieletowych, wraz z zaprawą dołów o wymiarach 1,5x1,5x0,7m (ziemią urodzajną), wykonaniem opalikowania (3 paliki śr. 8 cm, 3 rygle i wiązania), uformowaniem misy średnicy 1 m i wyłożeniem warstwą mulczu miąższości 5 cm</t>
  </si>
  <si>
    <t>Wykonanie mis wokół drzew, montaż obrzeży bet. 100x20x6 cm naławie betonowej szer. 20 cm wraz z wykrytowaniem i usunięciem urobku</t>
  </si>
  <si>
    <t>Zabezpieczenie drzew poprzez montaż stalowych słupków wysokość nad ziemią 90 cm, średnica 8 cm, malowane na koloe RAL 7043, osadzone w fundamencie betonowym 20x20x30 cm</t>
  </si>
  <si>
    <t>UL. KLIN CZĘŚĆ ZACHODNIA A6</t>
  </si>
  <si>
    <t>Zakup i sadzenie lip drobnolistnych 'Rancho' o obwodzie pnia 14-16 cm, materiał klasy I, z zabezpieczoną bryłą korzeniową (jutą i siatką drucianą), 3 razy szkółkowany, symetryczna korona, min. 8 pędów szkieletowych, wraz z zaprawą dołów o wymiarach 1,5x1,5x0,7m (ziemią urodzajną), wykonaniem opalikowania (3 paliki śr. 8 cm, 3 rygle i wiązania), uformowaniem misy średnicy 1 m i wyłożeniem warstwą mulczu miąższości 5 cm</t>
  </si>
  <si>
    <t>Zakup i sadzenie jabłoni purpurowej o obwodzie pnia 14-16 cm, materiał klasy I, z zabezpieczoną bryłą korzeniową (jutą i siatką drucianą), 3 razy szkółkowany, symetryczna korona, min. 8 pędów szkieletowych, wraz z zaprawą dołów o wymiarach 1x1x0,7m (ziemią urodzajną), wykonaniem opalikowania (3 paliki śr. 8 cm, 3 rygle i wiązania), uformowaniem misy średnicy 1 m i wyłożeniem warstwą mulczu miąższości 5 cm</t>
  </si>
  <si>
    <t>Zakup i sadzenie klonów polnych 'Elegant' o obwodzie pnia 14-16 cm, materiał klasy I, z zabezpieczoną bryłą korzeniową (jutą i siatką drucianą), 3 razy szkółkowany, symetryczna korona, min. 8 pędów szkieletowych, wraz z zaprawą dołów o wymiarach 1x1x0,7m (ziemią urodzajną), wykonaniem opalikowania (3 paliki śr. 8 cm, 3 rygle i wiązania), uformowaniem misy średnicy 1 m i wyłożeniem warstwą mulczu miąższości 5 cm</t>
  </si>
  <si>
    <t>Zakładanie trawników z wymianą gruntu na głębokość 10 cm</t>
  </si>
  <si>
    <t>Pielęgnacja trawników (koszenie, nawożenie)</t>
  </si>
  <si>
    <t>Zabezpieczenie trawników przed parkującymi samochodami - montaż drewnianych palików o średnicy 8 cm i wysokości 90 cm nad ziemią, wbite na głębokość 30 cm</t>
  </si>
  <si>
    <t>UL. KLIN CZĘŚĆ WSCHODNIA- B</t>
  </si>
  <si>
    <t>Suma netto</t>
  </si>
  <si>
    <t xml:space="preserve">Zaprawa dołów pod drzewa 150x150x70 (1,6 m3) i sadzenie drzew w przygotowane, zaprawione doły z mocowaniem 3 paliki, 3 rygle drewniane, taśma parciana do mocowania drzewa: 
• Celtis occidentalis  / wiązowiec zachodni  
o bryła z siatka drucianą, obwód pnia 16 -18 cm, pień 220 - 250 cm,  
7-9  pędów szkieletowych o śr. min. 2 cm; 3 x szkółkowane </t>
  </si>
  <si>
    <t>8% VAT</t>
  </si>
  <si>
    <t>Suma brutto</t>
  </si>
  <si>
    <t>8%VAT</t>
  </si>
  <si>
    <t>Wycinka i wywóz drzew o obwodzie pni do 50 cm wraz z wyfrezowaniem karpiny do poziomu gruntu</t>
  </si>
  <si>
    <t>Pielęgnacja drzew - podkrzesanie koron do wys. 2,2 m drzew o obwodzie pnia do 50 cm</t>
  </si>
  <si>
    <t>Przesadzenie drzew o obwodzie pnia do 50 cm (wysadzenie, uzupełnienie dołu po wysadzonym drzewie, sadzenie z zaprawą dołu 1,5x1,5x0,7 m, wykonanie opalikowania (3 paliki+rygle+wiązania), zamontowanie osłonki na pień drzewa, uformowanie misy średnicy 1,5 m i wyłożenie warstwą mulczu miąższości 5 cm</t>
  </si>
  <si>
    <t>Demontaż słupków drewnianych wraz z wywozem do magazynu Inwestora</t>
  </si>
  <si>
    <t>Demontaż słupków metalowych z stopą fundamentową wraz z wywozem do magazynu Inwestora</t>
  </si>
  <si>
    <t xml:space="preserve">Zabezpieczenie drzew na czas prowadzenia prac </t>
  </si>
  <si>
    <t>Ściągnięcie warstwy ca 10 cm nadmiaru ziemi z istniejących powierzchni terenów zieleni wraz z wywozem i utylizacją - 284 m2</t>
  </si>
  <si>
    <t>Korytowanie rabat pod nasadzenia krzewów i bylin na głębokość 35 cm wraz z wywozem i utylizacją - 223 m2</t>
  </si>
  <si>
    <t>Korytowanie rabat pod nasadzenia krzewów i bylin na głębokość 45 cm wraz z wywozem i utylizacją - 386 m2</t>
  </si>
  <si>
    <t>Korytowanie na głębokość 10 cm powierzchni pod trawniki nowozakładane wraz z wywozem i utylizacją - 144 m2</t>
  </si>
  <si>
    <t>Korytowanie na głębokość 20 cm powierzchni pod trawniki nowozakładane wraz z wywozem i utylizacją - 59,5 m2</t>
  </si>
  <si>
    <t xml:space="preserve">Zakup i rozplantowanie ziemi urodzajnej pod nasadzenia krzewów i bylin - warstwa 30 cm - 223 m2  </t>
  </si>
  <si>
    <t xml:space="preserve">Zakup i rozplantowanie ziemi urodzajnej pod nasadzenia krzewów i bylin - warstwa 40 cm - 386 m2  </t>
  </si>
  <si>
    <t>Zakup i rozplantowanie ziemi urodzajnej pod nowozakładane trawniki - warstwa 10 cm - 144 m2</t>
  </si>
  <si>
    <t>Zakup i rozplantowanie ziemi urodzajnej pod nowozakładane trawniki - warstwa 20 cm - 59,5 m2</t>
  </si>
  <si>
    <t>Zaprawa dołów pod drzewa 150x150x70 (1,58 m3), zakup i sadzenie drzew w przygotowane, zaprawione doły z mocowaniem 3 paliki wysokie, 3 rygle, taśma parciana do mocowania drzewa, wraz zamontowaniem osłonki na pień drzewa, uformowanie misy średnicy 1,5 m i wyłożenie warstwy mulczu miąższości 5 cm:
* Quercus robur/ dąb czerwony
- bryła z siatka drucianą, obwód pnia 16-18 cm, pień 220 - 250 cm,  
7-9 pędów szkieletowych o śr. min. 2 cm; 3 x szkółkowe</t>
  </si>
  <si>
    <t>Zakup i sadzenie krzewów w przygotowane rabaty:</t>
  </si>
  <si>
    <r>
      <t xml:space="preserve">* </t>
    </r>
    <r>
      <rPr>
        <i/>
        <sz val="11"/>
        <color theme="1"/>
        <rFont val="Calibri"/>
        <family val="2"/>
        <charset val="238"/>
        <scheme val="minor"/>
      </rPr>
      <t>Pinus mugo</t>
    </r>
    <r>
      <rPr>
        <sz val="11"/>
        <color theme="1"/>
        <rFont val="Calibri"/>
        <family val="2"/>
        <scheme val="minor"/>
      </rPr>
      <t xml:space="preserve"> / sosna górska (kosodrzewina) 
- pojemnik C3; wysokość min. 30 cm; min. 3 pędy szkieletowe</t>
    </r>
  </si>
  <si>
    <r>
      <t xml:space="preserve">* </t>
    </r>
    <r>
      <rPr>
        <i/>
        <sz val="11"/>
        <color theme="1"/>
        <rFont val="Calibri"/>
        <family val="2"/>
        <charset val="238"/>
        <scheme val="minor"/>
      </rPr>
      <t xml:space="preserve">Pyracantha coccinea </t>
    </r>
    <r>
      <rPr>
        <sz val="11"/>
        <color theme="1"/>
        <rFont val="Calibri"/>
        <family val="2"/>
        <scheme val="minor"/>
      </rPr>
      <t>var. kuntayi / ognik szkarłatny odm. Kuntayi
- pojemnik C2; wysokość min. 30 cm; min. 3 pędy szkieletowe</t>
    </r>
  </si>
  <si>
    <r>
      <t xml:space="preserve">* </t>
    </r>
    <r>
      <rPr>
        <i/>
        <sz val="11"/>
        <color theme="1"/>
        <rFont val="Calibri"/>
        <family val="2"/>
        <charset val="238"/>
        <scheme val="minor"/>
      </rPr>
      <t xml:space="preserve">Pyracantha coccinea </t>
    </r>
    <r>
      <rPr>
        <sz val="11"/>
        <color theme="1"/>
        <rFont val="Calibri"/>
        <family val="2"/>
        <scheme val="minor"/>
      </rPr>
      <t>/ ognik szkarłatny 
- pojemnik C2; wysokość min. 30 cm; min. 3 pędy szkieletowe</t>
    </r>
  </si>
  <si>
    <r>
      <t xml:space="preserve">* </t>
    </r>
    <r>
      <rPr>
        <i/>
        <sz val="11"/>
        <color theme="1"/>
        <rFont val="Calibri"/>
        <family val="2"/>
        <charset val="238"/>
        <scheme val="minor"/>
      </rPr>
      <t xml:space="preserve">Spiraea japonica </t>
    </r>
    <r>
      <rPr>
        <sz val="11"/>
        <color theme="1"/>
        <rFont val="Calibri"/>
        <family val="2"/>
        <scheme val="minor"/>
      </rPr>
      <t>'Goldflame'/ tawuła japońska odm. Goldflame
- pojemnik C2; wysokość min. 25 cm; min. 3 pędy szkieletowe</t>
    </r>
  </si>
  <si>
    <r>
      <t xml:space="preserve">Zakup i sadzenie bylin w przygotowane rabaty:
* </t>
    </r>
    <r>
      <rPr>
        <i/>
        <sz val="11"/>
        <color theme="1"/>
        <rFont val="Calibri"/>
        <family val="2"/>
        <charset val="238"/>
        <scheme val="minor"/>
      </rPr>
      <t xml:space="preserve">Sedum spectabile </t>
    </r>
    <r>
      <rPr>
        <sz val="11"/>
        <color theme="1"/>
        <rFont val="Calibri"/>
        <family val="2"/>
        <scheme val="minor"/>
      </rPr>
      <t>‘Brillant’ / rozchodnik okazały odm. Brillant
- pojemnik C1,5; bylina wypełniająca pojemnik, dobrze ukorzeniona</t>
    </r>
  </si>
  <si>
    <r>
      <t>Zakup i sadzenie traw ozdobnych w przygotowane rabaty:
*S</t>
    </r>
    <r>
      <rPr>
        <i/>
        <sz val="11"/>
        <color theme="1"/>
        <rFont val="Calibri"/>
        <family val="2"/>
        <charset val="238"/>
        <scheme val="minor"/>
      </rPr>
      <t>esleria autumnalis</t>
    </r>
    <r>
      <rPr>
        <sz val="11"/>
        <color theme="1"/>
        <rFont val="Calibri"/>
        <family val="2"/>
        <scheme val="minor"/>
      </rPr>
      <t xml:space="preserve"> / sesleria jesienna
- pojemnik P14; bylina wypełniająca pojemnik, dobrze ukorzeniona
- ilość roślin - 656 szt.</t>
    </r>
  </si>
  <si>
    <r>
      <t>Zakup i sadzenie traw ozdobnych w przygotowane rabaty:
*</t>
    </r>
    <r>
      <rPr>
        <i/>
        <sz val="11"/>
        <color theme="1"/>
        <rFont val="Calibri"/>
        <family val="2"/>
        <charset val="238"/>
        <scheme val="minor"/>
      </rPr>
      <t>Pennisetum alopecuroides</t>
    </r>
    <r>
      <rPr>
        <sz val="11"/>
        <color theme="1"/>
        <rFont val="Calibri"/>
        <family val="2"/>
        <scheme val="minor"/>
      </rPr>
      <t xml:space="preserve"> ‘Hameln’  / rozplenica japońska odm. Hameln
- pojemnik C2; bylina wypełniająca pojemnik, dobrze ukorzeniona
- ilość roślin - 238 szt.
</t>
    </r>
    <r>
      <rPr>
        <i/>
        <sz val="11"/>
        <color theme="1"/>
        <rFont val="Calibri"/>
        <family val="2"/>
        <charset val="238"/>
        <scheme val="minor"/>
      </rPr>
      <t>UWAGA! EWENTUALNY ZAMIENNIK SESLERII JESIENNEJ 
PO UZGODNIENIU Z INWESTOREM</t>
    </r>
  </si>
  <si>
    <t>Założenie trawnika z siewu na terenach z wymianą gruntu na głębokość 10 lub 20 cm (jednokrotne nawożenie i koszenie)</t>
  </si>
  <si>
    <t>Trawniki do regeneracji (usunięcie chwastów dwuliściennych, skoszenie trawnika, wertykulacja, usunięcie filcu, wyrównanie terenu, nawożenie, wysiew nasion traw, przykrycie nasion warstwą ziemi urodzajnej 1-2 cm)</t>
  </si>
  <si>
    <t>Zakup i rozłożenie mulczu - ściókowanie rabat z krzewami i bylinami zrębkami drzewnymi (z drzew liściastych, frakcja 20-40 mm, bez zanieczyszczeń) - warstwa 5 cm</t>
  </si>
  <si>
    <t>Zakup i montaż mat słomiano-foliowych w okresie zimowym</t>
  </si>
  <si>
    <t>Zakup i montaż słupków ze stali ocynkowanej malowane proszkowo w kolorze grafitowym półmatowym (RAL 7043), śr. 8 cm, wys. 80 cm</t>
  </si>
  <si>
    <t>UL. KAMIENNOGÓRSKA</t>
  </si>
  <si>
    <t>VAT 8%</t>
  </si>
  <si>
    <t>suma brutto</t>
  </si>
  <si>
    <t>II. Dwuletnia pielęgnacja gwarancyjna zieleni w 2020 i 2021</t>
  </si>
  <si>
    <t>Gospodarka drzewostanem - drzewa i krzewy i prace przygotowawcze</t>
  </si>
  <si>
    <t>Dwuletnia pielęgnacja gwarancyjna na 2020 i 2021 r.</t>
  </si>
  <si>
    <t>suma netto</t>
  </si>
  <si>
    <t>Pielęgnacja drzew młodych (podlewanie, odchwaszczanie, zabiegi ochrony, kompleksowe nawożenie)</t>
  </si>
  <si>
    <t>Przeprowadzenie pielęgnacji krzewów i bylin (odchwaszczanie, zabiegi ochrony, nawożenie, podlewanie)</t>
  </si>
  <si>
    <t xml:space="preserve">wartość brutto </t>
  </si>
  <si>
    <t xml:space="preserve">Pielęgnacja dwuletnia drzew w 2020 i 2021 r. (podlewanie, odchwaszczanie, cięcie, nawożenie, ochrona roślin) </t>
  </si>
  <si>
    <t>2A. WILDA</t>
  </si>
  <si>
    <t xml:space="preserve">Pielęgnacja drzew w 2020 i 2021 r. (podlewanie, odchwaszczanie, cięcie, nawożenie, ochrona roślin) </t>
  </si>
  <si>
    <t>wartość brutto</t>
  </si>
  <si>
    <t>Dwuletnia pielęgnacja gwarancyjna 2020 i 2021</t>
  </si>
  <si>
    <t xml:space="preserve"> ULICY DĄBROWSKIEGO W POZNANIU odcinek II  (ul. Botaniczna - ul. Szpitalna) 
</t>
  </si>
  <si>
    <t>Pielęgnacja dwuletnia gwarancyjna na 2020 i 2021</t>
  </si>
  <si>
    <t>Pielęgnacja  posadzonych drzew (pielenie, nawożenie, podlewanie, zabiegi ochrony roślin, cięcia pielęgnacyjne)</t>
  </si>
  <si>
    <t>2B. NOWE MIASTO- CZĘŚĆ A</t>
  </si>
  <si>
    <t>HETMAŃSKA (odc. r. Starołęka - r. Żegrze)</t>
  </si>
  <si>
    <t xml:space="preserve">suma brutto </t>
  </si>
  <si>
    <t>suma netto (WARSZAWSKA/KRANCOWA)</t>
  </si>
  <si>
    <t>suma brutto (WARSZAWSKA/KRANCOWA)</t>
  </si>
  <si>
    <t>Przeprowadzenie  pielęgnacji nowo posadzonych krzewów (odchwaszczanie, zabiegi ochrony, nawożenie, podlewanie)</t>
  </si>
  <si>
    <t>Pielęgnacja  drzew młodych (podlewanie, odchwaszczanie, zabiegi ochrony, kompleksowe nawożenie)</t>
  </si>
  <si>
    <t>Zadanie 2C. NOWE MIASTO - CZĘŚĆ B</t>
  </si>
  <si>
    <t>Zadanie 2. WILDA i NOWE MIASTO - CZĘŚĆ A i CZĘŚĆ B</t>
  </si>
  <si>
    <t>Zadanie 3. JEŻYCE CZĘŚĆ A , JEŻYCE CZĘŚĆ B, STARE MIASTO</t>
  </si>
  <si>
    <t>3A. JEŻYCE CZĘŚĆ A</t>
  </si>
  <si>
    <t>3C. STARE MIASTO</t>
  </si>
  <si>
    <t xml:space="preserve">SUMA CAŁOŚĆ  (BEŁCHATOWSKA) 2019 </t>
  </si>
  <si>
    <t>SUMA CAŁOŚĆ  (BEŁCHATOWSKA) 2020 + 2021</t>
  </si>
  <si>
    <t xml:space="preserve">SUMA CAŁOŚĆ  (WIERUSZOWSKA) 2019 </t>
  </si>
  <si>
    <t>SUMA CAŁOŚĆ  (WIERUSZOWSKA) 2020 + 2021</t>
  </si>
  <si>
    <t xml:space="preserve">SUMA CAŁOŚĆ  (KAMIENNOGÓRSKA) 2019 </t>
  </si>
  <si>
    <t>SUMA CAŁOŚĆ  (KAMIENNOGÓRSKA) 2020 + 2021</t>
  </si>
  <si>
    <t>SUMA BRUTTO ZADANIE 1. GRUNWALD_2019</t>
  </si>
  <si>
    <t>SUMA NETTO ZADANIE 1. GRUNWALD_2020 i 2021</t>
  </si>
  <si>
    <t>SUMA BRUTTO ZADANIE 1. GRUNWALD_2020 i 2021</t>
  </si>
  <si>
    <t xml:space="preserve">SUMA NETTO ZADANIE 1. GRUNWALD_2019 </t>
  </si>
  <si>
    <t>SUMA NETTO CAŁOŚĆ ZADANIE 1. GRUNWAD_2019 + 2020 + 2021</t>
  </si>
  <si>
    <t>SUMA BRUTTO CAŁOŚĆ ZADANIE 1. GRUNWAD_2019 + 2020 + 2021</t>
  </si>
  <si>
    <t>dalsza część kosztorysu - "Zadanie 2" w kolejnej zakładce</t>
  </si>
  <si>
    <t>Dwuletnia pielęgnacja zieleni 2020 i 2021</t>
  </si>
  <si>
    <t>Dwuletnia pielęgnacja gwarancyjna zieleni 2020 i 2021</t>
  </si>
  <si>
    <t>zieleń</t>
  </si>
  <si>
    <t xml:space="preserve"> Zieleń </t>
  </si>
  <si>
    <t>suma netto 2A. WILDA _2019</t>
  </si>
  <si>
    <t>suma brutto 2A.WILDA_2019</t>
  </si>
  <si>
    <t>suma netto 2A. WILDA_ 2020 i 2021</t>
  </si>
  <si>
    <t>suma brutto 2A. WILDA_ 2020 i 2021</t>
  </si>
  <si>
    <t>suma netto 2B NOWE MIASTO_CZĘŚĆ A_ 2020 i 2021</t>
  </si>
  <si>
    <t>suma brutto 2B NOWE MIASTO_ CZĘŚĆ A_ 2020 i 2021</t>
  </si>
  <si>
    <t>suma netto 2B. NOWE MIASTO_ CZĘŚĆ A _2019</t>
  </si>
  <si>
    <t>suma brutto 2B.NOWE MIASTO_ CZĘŚĆ A_2019</t>
  </si>
  <si>
    <t>Roboty przygotowawcze i zieleń</t>
  </si>
  <si>
    <t>SUMA NETTO CAŁOŚĆ ZADANIE 2. WILDA i NOWE MIASTO CZĘŚĆ A i CZĘŚĆ B__2019 + 2020 + 2021</t>
  </si>
  <si>
    <r>
      <t>SUMA BRUTTO CAŁOŚĆ ZADANIE 2. WILDA i NOWE MIASTO CZĘŚĆ A i CZĘŚĆ B</t>
    </r>
    <r>
      <rPr>
        <b/>
        <sz val="11"/>
        <color theme="1"/>
        <rFont val="Calibri"/>
        <family val="2"/>
        <charset val="238"/>
        <scheme val="minor"/>
      </rPr>
      <t>__</t>
    </r>
    <r>
      <rPr>
        <b/>
        <sz val="12"/>
        <color theme="1"/>
        <rFont val="Calibri"/>
        <family val="2"/>
        <charset val="238"/>
        <scheme val="minor"/>
      </rPr>
      <t>2019 + 2020 + 2021</t>
    </r>
  </si>
  <si>
    <t xml:space="preserve">SUMA NETTO ZADANIE 2. WILDA i NOWE MIASTO CZĘŚĆ A i CZĘŚĆ B_2019 </t>
  </si>
  <si>
    <t>SUMA BRUTTO ZADANIE 2. WILDA i NOWE MIASTO CZĘŚĆ A i CZĘŚĆ B_2019</t>
  </si>
  <si>
    <t>SUMA NETTO ZADANIE 2. WILDA i NOWE MIASTO CZĘŚĆ A i CZĘŚĆ B_2020 i 2021</t>
  </si>
  <si>
    <t>SUMA BRUTTO ZADANIE 2. WILDA i NOWE MIASTO CZĘŚĆ A i CZĘŚĆ B_2020 i 2021</t>
  </si>
  <si>
    <t>suma netto 2C. NOWE MIASTO_ CZĘŚĆ B _2019</t>
  </si>
  <si>
    <t>suma brutto 2C.NOWE MIASTO_ CZĘŚĆ B_2019</t>
  </si>
  <si>
    <t>suma netto 2C. NOWE MIASTO_CZĘŚĆ B_ 2020 i 2021</t>
  </si>
  <si>
    <t>suma brutto 2C. NOWE MIASTO_ CZĘŚĆ B_ 2020 i 2021</t>
  </si>
  <si>
    <t>Sadzenie roślin</t>
  </si>
  <si>
    <t>Dwuletnia pielęgnacja gwarancyjna na 2020 i 2021</t>
  </si>
  <si>
    <t>Usunięcie oraz utylizacja drewnianych słupków</t>
  </si>
  <si>
    <t>3B. JEŻYCE CZĘŚĆ B</t>
  </si>
  <si>
    <t>SUMA BRUTTO 3A. JEŻYCE_CZĘŚĆ A_2019</t>
  </si>
  <si>
    <t>SUMA NETTO 3A. JEŻYCE_CZĘŚĆ A_2020 i 2021</t>
  </si>
  <si>
    <t>SUMA BRUTTO 3A. JEŻYCE_ CZĘŚĆ A_2020 i 2021</t>
  </si>
  <si>
    <t xml:space="preserve">SUMA NETTO 3A. JEŻYCE_CZĘŚĆ A_2019 </t>
  </si>
  <si>
    <t>ściółkowanie mis drzew zrębkiem drzewnym - warstwa 5 cm</t>
  </si>
  <si>
    <t>suma netto 3B. JEŻYCE_ CZĘŚĆ B _2019</t>
  </si>
  <si>
    <t>suma brutto 3B. JEŻYCE_ CZĘŚĆ B_2019</t>
  </si>
  <si>
    <t>suma netto 3B. JEŻYCE_CZĘŚĆ B_ 2020 i 2021</t>
  </si>
  <si>
    <t>suma brutto 3B. JEŻYCE_ CZĘŚĆ B_ 2020 i 2021</t>
  </si>
  <si>
    <t>dalsza część kosztorysu - "Zadanie 3" w kolejnej zakładce</t>
  </si>
  <si>
    <t>suma netto 3C. STARE MIASTO _2019</t>
  </si>
  <si>
    <t>suma brutto 3C. STARE MIASTO_2019</t>
  </si>
  <si>
    <t>suma netto 3C. STARE MIASTO_ 2020 i 2021</t>
  </si>
  <si>
    <t>suma brutto 3C. STARE MIASTO_ 2020 i 2021</t>
  </si>
  <si>
    <t xml:space="preserve">SUMA NETTO ZADANIE 3. JEŻYCE CZĘŚĆ A, JEŻYCE CZĘŚĆ B, STARE MIASTO_2019 </t>
  </si>
  <si>
    <t>SUMA BRUTTO ZADANIE 3. JEŻYCE CZĘŚĆ A, JEŻYCE CZĘŚĆ B, STARE MIASTO_2019</t>
  </si>
  <si>
    <t>SUMA NETTO ZADANIE 3. JEŻYCE CZĘŚĆ A, JEŻYCE CZĘŚĆ B, STARE MIASTO_2020 i 2021</t>
  </si>
  <si>
    <t>SUMA BRUTTO ZADANIE 3. JEŻYCE CZĘŚĆ A, JEŻYCE CZĘŚĆ B, STARE MIASTO_2020 i 2021</t>
  </si>
  <si>
    <t>SUMA NETTO CAŁOŚĆ ZADANIE 3. JEŻYCE CZĘŚĆ A, JEŻYCE CZĘŚĆ B, STARE MIASTO__2019 + 2020 + 2021</t>
  </si>
  <si>
    <r>
      <t>SUMA BRUTTO CAŁOŚĆ ZADANIE 3. JEŻYCE CZĘŚĆ A, JEŻYCE CZĘŚĆ B, STARE MIASTO</t>
    </r>
    <r>
      <rPr>
        <b/>
        <sz val="11"/>
        <color theme="1"/>
        <rFont val="Calibri"/>
        <family val="2"/>
        <charset val="238"/>
        <scheme val="minor"/>
      </rPr>
      <t>__</t>
    </r>
    <r>
      <rPr>
        <b/>
        <sz val="12"/>
        <color theme="1"/>
        <rFont val="Calibri"/>
        <family val="2"/>
        <charset val="238"/>
        <scheme val="minor"/>
      </rPr>
      <t>2019 + 2020 + 2021</t>
    </r>
  </si>
  <si>
    <t>suma netto Zadanie 1. Grunwald_2019</t>
  </si>
  <si>
    <t>suma brutto Zadanie 1. Grunwald_2019</t>
  </si>
  <si>
    <t>suma netto Zadanie 1. Grunwald_2020 i 2021</t>
  </si>
  <si>
    <t>suma brutto Zadanie 1. Grunwald_2020 i 2021</t>
  </si>
  <si>
    <t>suma netto Zadanie 2. Wilda, Nowe Miasto Część A, Nowe Miasto Część B_2019</t>
  </si>
  <si>
    <t>suma brutto Zadanie 2. Wilda, Nowe Miasto Część A, Nowe Miasto Część B_2019</t>
  </si>
  <si>
    <t>suma netto Zadanie 2. Wilda, Nowe Miasto Część A, Nowe Miasto Część B_2020 i 2021</t>
  </si>
  <si>
    <t>suma brutto Zadanie 2. Wilda, Nowe Miasto Część A, Nowe Miasto Część B_2020 i 2021</t>
  </si>
  <si>
    <t>suma netto Zadanie 3. Jeżyce Część A, Jeżyce Część B, Stare Miasto_2019</t>
  </si>
  <si>
    <t>suma brutto Zadanie 3. Jeżyce Część A, Jeżyce Część B, Stare Miasto_2019</t>
  </si>
  <si>
    <t>suma netto Zadanie 3. Jeżyce Część A, Jeżyce Część B, Stare Miasto_2020 i 2021</t>
  </si>
  <si>
    <t>suma brutto Zadanie 3. Jeżyce Część A, Jeżyce Część B, Stare Miasto_2020 i 2021</t>
  </si>
  <si>
    <t>suma netto Zadanie 1 + 2 + 3_2019</t>
  </si>
  <si>
    <t>suma brutto Zadanie 1+ 2 + 3_ 2019</t>
  </si>
  <si>
    <t>suma netto Zadanie 1+ 2 + 3_2020 i 2021</t>
  </si>
  <si>
    <t>suma brutto Zadanie 1+ 2 + 3_ 2020 i 2021</t>
  </si>
  <si>
    <t>suma netto Zadanie 1+ 2 + 3_2019 i 2020 i 2021</t>
  </si>
  <si>
    <t>suma brutto Zadanie 1+ 2 + 3_ 2019 i 2020 i 2021</t>
  </si>
  <si>
    <t xml:space="preserve">Pielęgnacja drzew zgodnie ze specyfikacją i projektem </t>
  </si>
  <si>
    <t>Regeneracja trawnika zgodnie ze specyfikacją i projektem</t>
  </si>
  <si>
    <t>UL. KRAJENECKA - OBIEKT SPORTOWY</t>
  </si>
  <si>
    <t>Zakup i sadzenie robinii białych 'Umbraculifera' o obwodzie pnia 12-14 cm, materiał klasy I, z zabezpieczoną bryłą korzeniową (jutą i siatką drucianą), 3 razy szkółkowane, symetryczna korona, min. 7 pędów szkieletowych, korona na wys. 1,8-2 m wraz z zaprawą dołów o wymiarach 1,5x1,5x0,7m (ziemią urodzajną), wykonaniem opalikowania (3 paliki śr. 8 cm, 3 rygle i wiązania), założeniem plastikowej osłonki na pnie drzew, uformowaniem misy średnicy 1,5 m i wyłożeniem warstwą mulczu miąższości 5 cm</t>
  </si>
  <si>
    <t>Zakup i sadzenie lipy holenderskiej 'Palidia' o obwodzie pnia 12-14 cm, materiał klasy I, z zabezpieczoną bryłą korzeniową (jutą i siatką drucianą), 3 razy szkółkowany, symetryczna korona, min. 7 pędów szkieletowych korona na wys, 1,8-2,0 m, wraz z zaprawą dołów o wymiarach 1,5x1,5x0,7m (ziemią urodzajną), wykonaniem opalikowania (3 paliki śr. 8 cm, 3 rygle i wiązania), uformowaniem misy średnicy 1,5 m i wyłożeniem warstwą mulczu miąższości 5 cm</t>
  </si>
  <si>
    <t xml:space="preserve"> UL. NAWROTA - PLAŻA PARKOWA</t>
  </si>
  <si>
    <t>Sadzenie drzew</t>
  </si>
  <si>
    <r>
      <t xml:space="preserve">Zakup i sadzenie klonów polnych, grabów posolity, jarzębów pospolitych, klonów tatarskich  o obwodzie pnia 12-14 cm, materiał klasy I, z zabezpieczoną bryłą korzeniową (jutą i siatką drucianą), 3 razy szkółkowane, symetryczna korona, min. </t>
    </r>
    <r>
      <rPr>
        <sz val="10"/>
        <rFont val="Calibri"/>
        <family val="2"/>
        <charset val="238"/>
      </rPr>
      <t>8</t>
    </r>
    <r>
      <rPr>
        <sz val="10"/>
        <color indexed="8"/>
        <rFont val="Calibri"/>
        <family val="2"/>
      </rPr>
      <t xml:space="preserve"> pędów szkieletowych, korona na wys. 1,8-2 m wraz z zaprawą dołów o wymiarach 1,5x1,5x0,7m (ziemią urodzajną), wykonaniem opalikowania (3 paliki śr. 8 cm, 3 rygle i wiązania), założeniem plastikowej osłonki na pnie drzew, uformowaniem misy średnicy 1,5 m i wyłożeniem warstwą mulczu miąższości 5 cm</t>
    </r>
  </si>
  <si>
    <r>
      <t xml:space="preserve">Zakup i sadzenie grabów posolity  o obwodzie pnia 12-14 cm, materiał klasy I, z zabezpieczoną bryłą korzeniową (jutą i siatką drucianą), 3 razy szkółkowane, symetryczna korona, min. </t>
    </r>
    <r>
      <rPr>
        <sz val="10"/>
        <rFont val="Calibri"/>
        <family val="2"/>
        <charset val="238"/>
      </rPr>
      <t>7</t>
    </r>
    <r>
      <rPr>
        <sz val="10"/>
        <color indexed="8"/>
        <rFont val="Calibri"/>
        <family val="2"/>
      </rPr>
      <t xml:space="preserve"> pędów szkieletowych, korona na wys. 1,8-2 m wraz z zaprawą dołów o wymiarach 1,5x1,5x0,7m (ziemią urodzajną), wykonaniem opalikowania (3 paliki śr. 8 cm, 3 rygle i wiązania), założeniem plastikowej osłonki na pnie drzew, uformowaniem misy średnicy 1,5 m i wyłożeniem warstwą mulczu miąższości 5 cm</t>
    </r>
  </si>
  <si>
    <r>
      <t xml:space="preserve">Zakup i sadzenie jarzębów pospolitych o obwodzie pnia 12-14 cm, materiał klasy I, z zabezpieczoną bryłą korzeniową (jutą i siatką drucianą), 3 razy szkółkowane, symetryczna korona, min. </t>
    </r>
    <r>
      <rPr>
        <sz val="10"/>
        <rFont val="Calibri"/>
        <family val="2"/>
        <charset val="238"/>
      </rPr>
      <t>7</t>
    </r>
    <r>
      <rPr>
        <sz val="10"/>
        <color indexed="8"/>
        <rFont val="Calibri"/>
        <family val="2"/>
      </rPr>
      <t xml:space="preserve"> pędów szkieletowych, korona na wys. 1,8-2 m wraz z zaprawą dołów o wymiarach 1,5x1,5x0,7m (ziemią urodzajną), wykonaniem opalikowania (3 paliki śr. 8 cm, 3 rygle i wiązania), założeniem plastikowej osłonki na pnie drzew, uformowaniem misy średnicy 1,5 m i wyłożeniem warstwą mulczu miąższości 5 cm</t>
    </r>
  </si>
  <si>
    <r>
      <t xml:space="preserve">Zakup i sadzenie klonów tatarskich  o obwodzie pnia 12-14 cm, materiał klasy I, z zabezpieczoną bryłą korzeniową (jutą i siatką drucianą), 3 razy szkółkowane, symetryczna korona, min. </t>
    </r>
    <r>
      <rPr>
        <sz val="10"/>
        <rFont val="Calibri"/>
        <family val="2"/>
        <charset val="238"/>
      </rPr>
      <t>8</t>
    </r>
    <r>
      <rPr>
        <sz val="10"/>
        <color indexed="8"/>
        <rFont val="Calibri"/>
        <family val="2"/>
      </rPr>
      <t xml:space="preserve"> pędów szkieletowych, korona na wys. 1,8-2 m wraz z zaprawą dołów o wymiarach 1,5x1,5x0,7m (ziemią urodzajną), wykonaniem opalikowania (3 paliki śr. 8 cm, 3 rygle i wiązania), założeniem plastikowej osłonki na pnie drzew, uformowaniem misy średnicy 1,5 m i wyłożeniem warstwą mulczu miąższości 5 cm</t>
    </r>
  </si>
  <si>
    <t>Zakup i sadzenie drzew w formie naturalnej - dereń jadalny o wysokości min. 2,5 m, materiał klasy I, z zabezpieczoną bryłą korzeniową (jutą i siatką drucianą lądź w kontenerze), 3 razy szkółkowane, symetryczna rozmieszczone pedy, min. 5 pędów szkieletowych rozpoczynających się na wysokości max 5 cm od szyjki korzeniowej, wraz z zaprawą dołów o wymiarach 1,5x1,5x0,7m (ziemią urodzajną), wykonaniem opalikowania (3 paliki śr. 8 cm, 3 rygle i wiązania), założeniem plastikowej osłonki na pnie drzew, uformowaniem misy średnicy 1,5 m i wyłożeniem warstwą mulczu miąższości 5 cm</t>
  </si>
  <si>
    <r>
      <t xml:space="preserve">Zakup i sadzenie drzew w formie naturalnej - czeremchy pospolitej w odmianie 'Plena' o wysokości min. 2,5 m, materiał klasy I, z zabezpieczoną bryłą korzeniową (jutą i siatką drucianą lądź w kontenerze), 3 razy szkółkowane, symetryczna rozmieszczone pedy, min. </t>
    </r>
    <r>
      <rPr>
        <sz val="10"/>
        <rFont val="Calibri"/>
        <family val="2"/>
        <charset val="238"/>
      </rPr>
      <t>min. 5 pędów szkieletowych rozpoczynających się na wysokości max 5 cm od szyjki korzeniowej</t>
    </r>
    <r>
      <rPr>
        <sz val="10"/>
        <color indexed="8"/>
        <rFont val="Calibri"/>
        <family val="2"/>
      </rPr>
      <t>, wraz z zaprawą dołów o wymiarach 1,5x1,5x0,7m (ziemią urodzajną), wykonaniem opalikowania (3 paliki śr. 8 cm, 3 rygle i wiązania), założeniem plastikowej osłonki na pnie drzew, uformowaniem misy średnicy 1,5 m i wyłożeniem warstwą mulczu miąższości 5 cm</t>
    </r>
  </si>
  <si>
    <r>
      <t xml:space="preserve">Zakup i sadzenie drzew w formie naturalnej - czeremchy pospolitej w odmianie 'Coloratus' o wysokości min. 2,5 m, materiał klasy I, z zabezpieczoną bryłą korzeniową (jutą i siatką drucianą lądź w kontenerze), 3 razy szkółkowane, symetryczna rozmieszczone pedy, min. </t>
    </r>
    <r>
      <rPr>
        <sz val="10"/>
        <rFont val="Calibri"/>
        <family val="2"/>
        <charset val="238"/>
      </rPr>
      <t>5</t>
    </r>
    <r>
      <rPr>
        <sz val="10"/>
        <color indexed="8"/>
        <rFont val="Calibri"/>
        <family val="2"/>
      </rPr>
      <t xml:space="preserve"> pędów szkieletowych rozpoczynających się na wysokości max 5 cm od szyjki korzeniowej, wraz z zaprawą dołów o wymiarach 1,5x1,5x0,7m (ziemią urodzajną), wykonaniem opalikowania (3 paliki śr. 8 cm, 3 rygle i wiązania), założeniem plastikowej osłonki na pnie drzew, uformowaniem misy średnicy 1,5 m i wyłożeniem warstwą mulczu miąższości 5 cm</t>
    </r>
  </si>
  <si>
    <t>Dwuletnia pielęgnacja gwarancyjna zieleni w 2020 i 2021</t>
  </si>
  <si>
    <t>Wiosenny demontaż (do 30 marca każdego roku) oraz jesienny montaż  (do 30 listopada każdego roku) mat słomianych wraz z uwzględnieniem przechowywania mat w suchym, przewiewnym magazynie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</si>
</sst>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color theme="1"/>
      <name val="Calibri"/>
      <family val="2"/>
      <charset val="238"/>
      <scheme val="minor"/>
    </font>
    <font>
      <b/>
      <u/>
      <sz val="14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indexed="8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 tint="0.39997558519241921"/>
        <bgColor theme="0" tint="-0.14999847407452621"/>
      </patternFill>
    </fill>
    <fill>
      <patternFill patternType="solid">
        <fgColor theme="5" tint="0.39997558519241921"/>
        <bgColor theme="0" tint="-0.14999847407452621"/>
      </patternFill>
    </fill>
    <fill>
      <patternFill patternType="solid">
        <fgColor theme="9" tint="0.79998168889431442"/>
        <bgColor theme="0" tint="-0.1499984740745262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theme="0" tint="-0.14999847407452621"/>
      </patternFill>
    </fill>
    <fill>
      <patternFill patternType="solid">
        <fgColor theme="7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65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3" fillId="0" borderId="3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2" fontId="0" fillId="0" borderId="0" xfId="0" applyNumberFormat="1"/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4" fontId="3" fillId="4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3" fillId="0" borderId="2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0" xfId="0" applyFill="1"/>
    <xf numFmtId="0" fontId="3" fillId="0" borderId="19" xfId="0" applyFont="1" applyFill="1" applyBorder="1" applyAlignment="1">
      <alignment vertical="top" wrapText="1"/>
    </xf>
    <xf numFmtId="0" fontId="5" fillId="6" borderId="10" xfId="0" applyFont="1" applyFill="1" applyBorder="1" applyAlignment="1">
      <alignment vertical="top" wrapText="1"/>
    </xf>
    <xf numFmtId="0" fontId="5" fillId="6" borderId="11" xfId="0" applyFont="1" applyFill="1" applyBorder="1" applyAlignment="1">
      <alignment vertical="top" wrapText="1"/>
    </xf>
    <xf numFmtId="0" fontId="3" fillId="6" borderId="13" xfId="0" applyFont="1" applyFill="1" applyBorder="1" applyAlignment="1">
      <alignment horizontal="center" vertical="top"/>
    </xf>
    <xf numFmtId="2" fontId="3" fillId="6" borderId="13" xfId="0" applyNumberFormat="1" applyFont="1" applyFill="1" applyBorder="1" applyAlignment="1">
      <alignment vertical="top"/>
    </xf>
    <xf numFmtId="2" fontId="3" fillId="6" borderId="14" xfId="0" applyNumberFormat="1" applyFont="1" applyFill="1" applyBorder="1" applyAlignment="1">
      <alignment vertical="top"/>
    </xf>
    <xf numFmtId="0" fontId="0" fillId="6" borderId="9" xfId="0" applyFont="1" applyFill="1" applyBorder="1" applyAlignment="1">
      <alignment vertical="top"/>
    </xf>
    <xf numFmtId="0" fontId="0" fillId="6" borderId="10" xfId="0" applyFont="1" applyFill="1" applyBorder="1" applyAlignment="1">
      <alignment horizontal="center" vertical="top"/>
    </xf>
    <xf numFmtId="0" fontId="0" fillId="6" borderId="10" xfId="0" applyFont="1" applyFill="1" applyBorder="1" applyAlignment="1">
      <alignment vertical="top"/>
    </xf>
    <xf numFmtId="0" fontId="0" fillId="6" borderId="11" xfId="0" applyFont="1" applyFill="1" applyBorder="1" applyAlignment="1">
      <alignment vertical="top"/>
    </xf>
    <xf numFmtId="0" fontId="12" fillId="6" borderId="12" xfId="0" applyFont="1" applyFill="1" applyBorder="1" applyAlignment="1">
      <alignment vertical="top" wrapText="1"/>
    </xf>
    <xf numFmtId="0" fontId="12" fillId="6" borderId="13" xfId="0" applyFont="1" applyFill="1" applyBorder="1" applyAlignment="1">
      <alignment vertical="top" wrapText="1"/>
    </xf>
    <xf numFmtId="0" fontId="12" fillId="6" borderId="14" xfId="0" applyFont="1" applyFill="1" applyBorder="1" applyAlignment="1">
      <alignment vertical="top" wrapText="1"/>
    </xf>
    <xf numFmtId="0" fontId="19" fillId="8" borderId="6" xfId="0" applyFont="1" applyFill="1" applyBorder="1" applyAlignment="1">
      <alignment horizontal="center" vertical="center" wrapText="1"/>
    </xf>
    <xf numFmtId="0" fontId="19" fillId="8" borderId="7" xfId="0" applyFont="1" applyFill="1" applyBorder="1" applyAlignment="1">
      <alignment horizontal="center" vertical="center" wrapText="1"/>
    </xf>
    <xf numFmtId="0" fontId="19" fillId="8" borderId="8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vertical="top"/>
    </xf>
    <xf numFmtId="0" fontId="3" fillId="6" borderId="0" xfId="0" applyFont="1" applyFill="1" applyBorder="1" applyAlignment="1">
      <alignment horizontal="center" vertical="top"/>
    </xf>
    <xf numFmtId="0" fontId="3" fillId="6" borderId="0" xfId="0" applyFont="1" applyFill="1" applyBorder="1" applyAlignment="1">
      <alignment vertical="top"/>
    </xf>
    <xf numFmtId="0" fontId="3" fillId="6" borderId="34" xfId="0" applyFont="1" applyFill="1" applyBorder="1" applyAlignment="1">
      <alignment vertical="top"/>
    </xf>
    <xf numFmtId="0" fontId="18" fillId="6" borderId="0" xfId="0" applyFont="1" applyFill="1" applyBorder="1" applyAlignment="1">
      <alignment vertical="top"/>
    </xf>
    <xf numFmtId="2" fontId="18" fillId="5" borderId="3" xfId="0" applyNumberFormat="1" applyFont="1" applyFill="1" applyBorder="1" applyAlignment="1">
      <alignment horizontal="right" vertical="top"/>
    </xf>
    <xf numFmtId="2" fontId="18" fillId="5" borderId="32" xfId="0" applyNumberFormat="1" applyFont="1" applyFill="1" applyBorder="1" applyAlignment="1">
      <alignment horizontal="right" vertical="top"/>
    </xf>
    <xf numFmtId="164" fontId="3" fillId="9" borderId="1" xfId="0" applyNumberFormat="1" applyFont="1" applyFill="1" applyBorder="1" applyAlignment="1">
      <alignment horizontal="center" vertical="center"/>
    </xf>
    <xf numFmtId="164" fontId="12" fillId="5" borderId="3" xfId="1" applyNumberFormat="1" applyFont="1" applyFill="1" applyBorder="1" applyAlignment="1">
      <alignment vertical="top"/>
    </xf>
    <xf numFmtId="4" fontId="3" fillId="9" borderId="1" xfId="0" applyNumberFormat="1" applyFont="1" applyFill="1" applyBorder="1" applyAlignment="1">
      <alignment horizontal="center" vertical="center"/>
    </xf>
    <xf numFmtId="0" fontId="5" fillId="6" borderId="4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5" fillId="6" borderId="45" xfId="0" applyFont="1" applyFill="1" applyBorder="1" applyAlignment="1">
      <alignment horizontal="left" vertical="center"/>
    </xf>
    <xf numFmtId="0" fontId="5" fillId="6" borderId="21" xfId="0" applyFont="1" applyFill="1" applyBorder="1" applyAlignment="1">
      <alignment horizontal="left" vertical="center"/>
    </xf>
    <xf numFmtId="0" fontId="0" fillId="6" borderId="15" xfId="0" applyFill="1" applyBorder="1" applyAlignment="1">
      <alignment horizontal="left" vertical="center"/>
    </xf>
    <xf numFmtId="0" fontId="5" fillId="8" borderId="6" xfId="0" applyFont="1" applyFill="1" applyBorder="1" applyAlignment="1">
      <alignment vertical="top" wrapText="1"/>
    </xf>
    <xf numFmtId="0" fontId="5" fillId="8" borderId="7" xfId="0" applyFont="1" applyFill="1" applyBorder="1" applyAlignment="1">
      <alignment vertical="top" wrapText="1"/>
    </xf>
    <xf numFmtId="0" fontId="5" fillId="8" borderId="7" xfId="0" applyFont="1" applyFill="1" applyBorder="1" applyAlignment="1">
      <alignment horizontal="center" vertical="top" wrapText="1"/>
    </xf>
    <xf numFmtId="0" fontId="5" fillId="8" borderId="8" xfId="0" applyFont="1" applyFill="1" applyBorder="1" applyAlignment="1">
      <alignment horizontal="center" vertical="top" wrapText="1"/>
    </xf>
    <xf numFmtId="164" fontId="12" fillId="5" borderId="1" xfId="1" applyNumberFormat="1" applyFont="1" applyFill="1" applyBorder="1" applyAlignment="1">
      <alignment vertical="top"/>
    </xf>
    <xf numFmtId="44" fontId="12" fillId="5" borderId="1" xfId="1" applyFont="1" applyFill="1" applyBorder="1" applyAlignment="1">
      <alignment vertical="top"/>
    </xf>
    <xf numFmtId="2" fontId="3" fillId="9" borderId="19" xfId="0" applyNumberFormat="1" applyFont="1" applyFill="1" applyBorder="1" applyAlignment="1">
      <alignment horizontal="center" vertical="center" wrapText="1"/>
    </xf>
    <xf numFmtId="2" fontId="3" fillId="9" borderId="1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2" fontId="3" fillId="9" borderId="16" xfId="0" applyNumberFormat="1" applyFont="1" applyFill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9" borderId="1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0" fontId="12" fillId="0" borderId="33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2" fontId="18" fillId="5" borderId="25" xfId="0" applyNumberFormat="1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left" vertical="top"/>
    </xf>
    <xf numFmtId="0" fontId="0" fillId="0" borderId="19" xfId="0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4" fontId="24" fillId="5" borderId="1" xfId="0" applyNumberFormat="1" applyFont="1" applyFill="1" applyBorder="1" applyAlignment="1">
      <alignment horizontal="center" vertical="center"/>
    </xf>
    <xf numFmtId="4" fontId="24" fillId="5" borderId="1" xfId="0" applyNumberFormat="1" applyFont="1" applyFill="1" applyBorder="1" applyAlignment="1">
      <alignment horizontal="center"/>
    </xf>
    <xf numFmtId="4" fontId="24" fillId="5" borderId="29" xfId="0" applyNumberFormat="1" applyFont="1" applyFill="1" applyBorder="1" applyAlignment="1">
      <alignment horizontal="center" vertical="center"/>
    </xf>
    <xf numFmtId="0" fontId="0" fillId="0" borderId="59" xfId="0" applyFont="1" applyBorder="1" applyAlignment="1">
      <alignment vertical="top" wrapText="1"/>
    </xf>
    <xf numFmtId="0" fontId="0" fillId="0" borderId="59" xfId="0" applyFont="1" applyBorder="1" applyAlignment="1">
      <alignment wrapText="1"/>
    </xf>
    <xf numFmtId="0" fontId="0" fillId="0" borderId="59" xfId="0" applyFont="1" applyBorder="1" applyAlignment="1">
      <alignment horizontal="left" wrapText="1"/>
    </xf>
    <xf numFmtId="0" fontId="18" fillId="0" borderId="33" xfId="0" applyFont="1" applyFill="1" applyBorder="1" applyAlignment="1">
      <alignment horizontal="left" vertical="top"/>
    </xf>
    <xf numFmtId="0" fontId="5" fillId="8" borderId="52" xfId="0" applyFont="1" applyFill="1" applyBorder="1" applyAlignment="1">
      <alignment horizontal="center" vertical="center" wrapText="1"/>
    </xf>
    <xf numFmtId="2" fontId="3" fillId="9" borderId="29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2" fontId="3" fillId="9" borderId="31" xfId="0" applyNumberFormat="1" applyFont="1" applyFill="1" applyBorder="1" applyAlignment="1">
      <alignment horizontal="center" vertical="center"/>
    </xf>
    <xf numFmtId="2" fontId="0" fillId="9" borderId="1" xfId="0" applyNumberFormat="1" applyFill="1" applyBorder="1" applyAlignment="1">
      <alignment horizontal="center" vertical="center"/>
    </xf>
    <xf numFmtId="164" fontId="18" fillId="13" borderId="59" xfId="0" applyNumberFormat="1" applyFont="1" applyFill="1" applyBorder="1" applyAlignment="1">
      <alignment vertical="top"/>
    </xf>
    <xf numFmtId="0" fontId="0" fillId="0" borderId="59" xfId="0" applyFont="1" applyFill="1" applyBorder="1" applyAlignment="1">
      <alignment vertical="top" wrapText="1"/>
    </xf>
    <xf numFmtId="0" fontId="0" fillId="0" borderId="59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 wrapText="1"/>
    </xf>
    <xf numFmtId="164" fontId="0" fillId="14" borderId="59" xfId="0" applyNumberFormat="1" applyFont="1" applyFill="1" applyBorder="1" applyAlignment="1">
      <alignment horizontal="center" vertical="center"/>
    </xf>
    <xf numFmtId="164" fontId="0" fillId="9" borderId="59" xfId="0" applyNumberFormat="1" applyFont="1" applyFill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59" xfId="0" applyNumberFormat="1" applyFont="1" applyFill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 wrapText="1"/>
    </xf>
    <xf numFmtId="164" fontId="0" fillId="9" borderId="59" xfId="0" applyNumberFormat="1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164" fontId="0" fillId="14" borderId="59" xfId="0" applyNumberFormat="1" applyFont="1" applyFill="1" applyBorder="1" applyAlignment="1">
      <alignment horizontal="center" vertical="center" wrapText="1"/>
    </xf>
    <xf numFmtId="164" fontId="0" fillId="0" borderId="59" xfId="0" applyNumberFormat="1" applyFont="1" applyFill="1" applyBorder="1" applyAlignment="1">
      <alignment horizontal="center" vertical="center" wrapText="1"/>
    </xf>
    <xf numFmtId="164" fontId="18" fillId="13" borderId="59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64" fontId="12" fillId="5" borderId="25" xfId="1" applyNumberFormat="1" applyFont="1" applyFill="1" applyBorder="1" applyAlignment="1">
      <alignment vertical="top"/>
    </xf>
    <xf numFmtId="164" fontId="6" fillId="5" borderId="1" xfId="0" applyNumberFormat="1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left" vertical="top"/>
    </xf>
    <xf numFmtId="164" fontId="12" fillId="0" borderId="52" xfId="1" applyNumberFormat="1" applyFont="1" applyFill="1" applyBorder="1" applyAlignment="1">
      <alignment vertical="top"/>
    </xf>
    <xf numFmtId="164" fontId="12" fillId="5" borderId="58" xfId="1" applyNumberFormat="1" applyFont="1" applyFill="1" applyBorder="1" applyAlignment="1">
      <alignment vertical="top"/>
    </xf>
    <xf numFmtId="0" fontId="12" fillId="0" borderId="12" xfId="0" applyFont="1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164" fontId="12" fillId="0" borderId="14" xfId="1" applyNumberFormat="1" applyFont="1" applyFill="1" applyBorder="1" applyAlignment="1">
      <alignment vertical="top"/>
    </xf>
    <xf numFmtId="0" fontId="12" fillId="6" borderId="4" xfId="0" applyFont="1" applyFill="1" applyBorder="1" applyAlignment="1">
      <alignment horizontal="left" vertical="center"/>
    </xf>
    <xf numFmtId="4" fontId="18" fillId="5" borderId="21" xfId="0" applyNumberFormat="1" applyFont="1" applyFill="1" applyBorder="1" applyAlignment="1">
      <alignment horizontal="center" vertical="center"/>
    </xf>
    <xf numFmtId="4" fontId="18" fillId="5" borderId="1" xfId="0" applyNumberFormat="1" applyFont="1" applyFill="1" applyBorder="1" applyAlignment="1">
      <alignment horizontal="center" vertical="center"/>
    </xf>
    <xf numFmtId="164" fontId="12" fillId="5" borderId="53" xfId="1" applyNumberFormat="1" applyFont="1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0" fontId="0" fillId="0" borderId="60" xfId="0" applyFill="1" applyBorder="1" applyAlignment="1">
      <alignment horizontal="left" vertical="top"/>
    </xf>
    <xf numFmtId="164" fontId="18" fillId="15" borderId="1" xfId="0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164" fontId="12" fillId="0" borderId="0" xfId="1" applyNumberFormat="1" applyFont="1" applyFill="1" applyBorder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2" fontId="7" fillId="9" borderId="1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2" fontId="0" fillId="9" borderId="29" xfId="0" applyNumberFormat="1" applyFill="1" applyBorder="1" applyAlignment="1">
      <alignment horizontal="center" vertical="center"/>
    </xf>
    <xf numFmtId="2" fontId="7" fillId="10" borderId="34" xfId="0" applyNumberFormat="1" applyFont="1" applyFill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2" fontId="18" fillId="15" borderId="58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2" fontId="7" fillId="0" borderId="32" xfId="0" applyNumberFormat="1" applyFont="1" applyBorder="1" applyAlignment="1">
      <alignment horizontal="center" vertical="center" wrapText="1"/>
    </xf>
    <xf numFmtId="2" fontId="18" fillId="0" borderId="17" xfId="0" applyNumberFormat="1" applyFont="1" applyFill="1" applyBorder="1" applyAlignment="1">
      <alignment horizontal="right" vertical="top"/>
    </xf>
    <xf numFmtId="0" fontId="6" fillId="6" borderId="38" xfId="0" applyFont="1" applyFill="1" applyBorder="1" applyAlignment="1">
      <alignment vertical="top"/>
    </xf>
    <xf numFmtId="0" fontId="6" fillId="6" borderId="39" xfId="0" applyFont="1" applyFill="1" applyBorder="1" applyAlignment="1">
      <alignment vertical="top"/>
    </xf>
    <xf numFmtId="0" fontId="6" fillId="6" borderId="39" xfId="0" applyFont="1" applyFill="1" applyBorder="1" applyAlignment="1">
      <alignment horizontal="center" vertical="top"/>
    </xf>
    <xf numFmtId="2" fontId="6" fillId="6" borderId="68" xfId="0" applyNumberFormat="1" applyFont="1" applyFill="1" applyBorder="1" applyAlignment="1">
      <alignment horizontal="right" vertical="top" wrapText="1"/>
    </xf>
    <xf numFmtId="2" fontId="18" fillId="5" borderId="58" xfId="0" applyNumberFormat="1" applyFont="1" applyFill="1" applyBorder="1" applyAlignment="1">
      <alignment horizontal="right" vertical="top" wrapText="1"/>
    </xf>
    <xf numFmtId="0" fontId="0" fillId="0" borderId="19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2" fontId="2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46" xfId="0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 wrapText="1"/>
    </xf>
    <xf numFmtId="0" fontId="5" fillId="8" borderId="6" xfId="0" applyFont="1" applyFill="1" applyBorder="1" applyAlignment="1">
      <alignment horizontal="center" vertical="top" wrapText="1"/>
    </xf>
    <xf numFmtId="0" fontId="3" fillId="6" borderId="0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/>
    </xf>
    <xf numFmtId="0" fontId="11" fillId="0" borderId="29" xfId="0" applyFont="1" applyBorder="1" applyAlignment="1">
      <alignment vertical="top" wrapText="1"/>
    </xf>
    <xf numFmtId="0" fontId="12" fillId="0" borderId="10" xfId="0" applyFont="1" applyFill="1" applyBorder="1" applyAlignment="1">
      <alignment horizontal="left" vertical="top"/>
    </xf>
    <xf numFmtId="44" fontId="12" fillId="0" borderId="11" xfId="1" applyFont="1" applyFill="1" applyBorder="1" applyAlignment="1">
      <alignment vertical="top"/>
    </xf>
    <xf numFmtId="4" fontId="22" fillId="7" borderId="1" xfId="0" applyNumberFormat="1" applyFont="1" applyFill="1" applyBorder="1"/>
    <xf numFmtId="0" fontId="0" fillId="0" borderId="0" xfId="0" applyFont="1" applyAlignment="1">
      <alignment horizontal="center" vertical="center"/>
    </xf>
    <xf numFmtId="44" fontId="18" fillId="0" borderId="53" xfId="1" applyFont="1" applyFill="1" applyBorder="1" applyAlignment="1">
      <alignment horizontal="left" vertical="top"/>
    </xf>
    <xf numFmtId="2" fontId="18" fillId="5" borderId="50" xfId="0" applyNumberFormat="1" applyFont="1" applyFill="1" applyBorder="1" applyAlignment="1">
      <alignment horizontal="right"/>
    </xf>
    <xf numFmtId="0" fontId="18" fillId="0" borderId="36" xfId="0" applyFont="1" applyFill="1" applyBorder="1" applyAlignment="1">
      <alignment horizontal="left"/>
    </xf>
    <xf numFmtId="0" fontId="18" fillId="0" borderId="37" xfId="0" applyFont="1" applyFill="1" applyBorder="1" applyAlignment="1">
      <alignment horizontal="left"/>
    </xf>
    <xf numFmtId="0" fontId="18" fillId="0" borderId="67" xfId="0" applyFont="1" applyFill="1" applyBorder="1" applyAlignment="1">
      <alignment horizontal="left"/>
    </xf>
    <xf numFmtId="2" fontId="18" fillId="0" borderId="50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44" fontId="18" fillId="0" borderId="0" xfId="0" applyNumberFormat="1" applyFont="1" applyFill="1"/>
    <xf numFmtId="0" fontId="0" fillId="0" borderId="0" xfId="0" applyFill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2" fontId="18" fillId="0" borderId="0" xfId="0" applyNumberFormat="1" applyFont="1" applyFill="1" applyBorder="1" applyAlignment="1">
      <alignment horizontal="right"/>
    </xf>
    <xf numFmtId="0" fontId="7" fillId="0" borderId="18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7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vertical="top"/>
    </xf>
    <xf numFmtId="0" fontId="18" fillId="0" borderId="60" xfId="0" applyFont="1" applyFill="1" applyBorder="1" applyAlignment="1">
      <alignment horizontal="left" vertical="top"/>
    </xf>
    <xf numFmtId="44" fontId="18" fillId="0" borderId="34" xfId="1" applyFont="1" applyFill="1" applyBorder="1" applyAlignment="1">
      <alignment vertical="top"/>
    </xf>
    <xf numFmtId="4" fontId="3" fillId="0" borderId="3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top" wrapText="1"/>
    </xf>
    <xf numFmtId="4" fontId="18" fillId="5" borderId="3" xfId="1" applyNumberFormat="1" applyFont="1" applyFill="1" applyBorder="1" applyAlignment="1">
      <alignment horizontal="right" vertical="center" wrapText="1"/>
    </xf>
    <xf numFmtId="4" fontId="18" fillId="5" borderId="3" xfId="1" applyNumberFormat="1" applyFont="1" applyFill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25" xfId="0" applyNumberFormat="1" applyFont="1" applyBorder="1" applyAlignment="1">
      <alignment horizontal="right" vertical="center"/>
    </xf>
    <xf numFmtId="4" fontId="18" fillId="5" borderId="3" xfId="1" applyNumberFormat="1" applyFont="1" applyFill="1" applyBorder="1" applyAlignment="1">
      <alignment horizontal="right" vertical="top"/>
    </xf>
    <xf numFmtId="4" fontId="18" fillId="5" borderId="25" xfId="1" applyNumberFormat="1" applyFont="1" applyFill="1" applyBorder="1" applyAlignment="1">
      <alignment horizontal="right" vertical="top"/>
    </xf>
    <xf numFmtId="2" fontId="18" fillId="5" borderId="58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top"/>
    </xf>
    <xf numFmtId="0" fontId="18" fillId="0" borderId="13" xfId="0" applyFont="1" applyFill="1" applyBorder="1" applyAlignment="1">
      <alignment horizontal="left" vertical="top"/>
    </xf>
    <xf numFmtId="0" fontId="18" fillId="0" borderId="64" xfId="0" applyFont="1" applyFill="1" applyBorder="1" applyAlignment="1">
      <alignment horizontal="left" vertical="top"/>
    </xf>
    <xf numFmtId="4" fontId="18" fillId="0" borderId="8" xfId="1" applyNumberFormat="1" applyFont="1" applyFill="1" applyBorder="1" applyAlignment="1">
      <alignment horizontal="right" vertical="top"/>
    </xf>
    <xf numFmtId="0" fontId="18" fillId="0" borderId="9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left" vertical="top"/>
    </xf>
    <xf numFmtId="0" fontId="18" fillId="0" borderId="26" xfId="0" applyFont="1" applyFill="1" applyBorder="1" applyAlignment="1">
      <alignment horizontal="left" vertical="top"/>
    </xf>
    <xf numFmtId="4" fontId="18" fillId="0" borderId="11" xfId="1" applyNumberFormat="1" applyFont="1" applyFill="1" applyBorder="1" applyAlignment="1">
      <alignment horizontal="right" vertical="top"/>
    </xf>
    <xf numFmtId="4" fontId="3" fillId="0" borderId="17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 vertical="center"/>
    </xf>
    <xf numFmtId="4" fontId="18" fillId="5" borderId="58" xfId="0" applyNumberFormat="1" applyFont="1" applyFill="1" applyBorder="1" applyAlignment="1">
      <alignment vertical="center"/>
    </xf>
    <xf numFmtId="4" fontId="18" fillId="5" borderId="3" xfId="1" applyNumberFormat="1" applyFont="1" applyFill="1" applyBorder="1" applyAlignment="1">
      <alignment vertical="center"/>
    </xf>
    <xf numFmtId="4" fontId="18" fillId="5" borderId="25" xfId="1" applyNumberFormat="1" applyFont="1" applyFill="1" applyBorder="1" applyAlignment="1">
      <alignment vertical="center"/>
    </xf>
    <xf numFmtId="4" fontId="18" fillId="0" borderId="11" xfId="1" applyNumberFormat="1" applyFont="1" applyFill="1" applyBorder="1" applyAlignment="1">
      <alignment vertical="center"/>
    </xf>
    <xf numFmtId="4" fontId="18" fillId="0" borderId="34" xfId="1" applyNumberFormat="1" applyFont="1" applyFill="1" applyBorder="1" applyAlignment="1">
      <alignment vertical="center"/>
    </xf>
    <xf numFmtId="4" fontId="18" fillId="5" borderId="27" xfId="1" applyNumberFormat="1" applyFont="1" applyFill="1" applyBorder="1" applyAlignment="1">
      <alignment vertical="center"/>
    </xf>
    <xf numFmtId="0" fontId="7" fillId="17" borderId="59" xfId="0" applyFont="1" applyFill="1" applyBorder="1" applyAlignment="1">
      <alignment horizontal="center" vertical="center"/>
    </xf>
    <xf numFmtId="0" fontId="0" fillId="17" borderId="59" xfId="0" applyFont="1" applyFill="1" applyBorder="1" applyAlignment="1">
      <alignment vertical="top" wrapText="1"/>
    </xf>
    <xf numFmtId="0" fontId="0" fillId="17" borderId="59" xfId="0" applyFont="1" applyFill="1" applyBorder="1" applyAlignment="1">
      <alignment horizontal="right" vertical="top"/>
    </xf>
    <xf numFmtId="164" fontId="0" fillId="17" borderId="59" xfId="0" applyNumberFormat="1" applyFont="1" applyFill="1" applyBorder="1" applyAlignment="1">
      <alignment horizontal="left" vertical="top" wrapText="1"/>
    </xf>
    <xf numFmtId="164" fontId="0" fillId="17" borderId="59" xfId="0" applyNumberFormat="1" applyFont="1" applyFill="1" applyBorder="1" applyAlignment="1">
      <alignment vertical="top" wrapText="1"/>
    </xf>
    <xf numFmtId="164" fontId="18" fillId="0" borderId="59" xfId="0" applyNumberFormat="1" applyFont="1" applyFill="1" applyBorder="1" applyAlignment="1">
      <alignment vertical="top"/>
    </xf>
    <xf numFmtId="4" fontId="22" fillId="0" borderId="1" xfId="0" applyNumberFormat="1" applyFont="1" applyFill="1" applyBorder="1"/>
    <xf numFmtId="0" fontId="22" fillId="7" borderId="45" xfId="0" applyFont="1" applyFill="1" applyBorder="1"/>
    <xf numFmtId="0" fontId="22" fillId="7" borderId="4" xfId="0" applyFont="1" applyFill="1" applyBorder="1"/>
    <xf numFmtId="0" fontId="22" fillId="7" borderId="21" xfId="0" applyFont="1" applyFill="1" applyBorder="1"/>
    <xf numFmtId="4" fontId="22" fillId="7" borderId="1" xfId="0" applyNumberFormat="1" applyFont="1" applyFill="1" applyBorder="1" applyAlignment="1"/>
    <xf numFmtId="4" fontId="18" fillId="16" borderId="11" xfId="1" applyNumberFormat="1" applyFont="1" applyFill="1" applyBorder="1" applyAlignment="1">
      <alignment horizontal="right"/>
    </xf>
    <xf numFmtId="4" fontId="18" fillId="16" borderId="27" xfId="1" applyNumberFormat="1" applyFont="1" applyFill="1" applyBorder="1" applyAlignment="1">
      <alignment horizontal="right" vertical="top"/>
    </xf>
    <xf numFmtId="0" fontId="29" fillId="2" borderId="0" xfId="0" applyFont="1" applyFill="1"/>
    <xf numFmtId="0" fontId="3" fillId="0" borderId="28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1" fillId="0" borderId="29" xfId="0" quotePrefix="1" applyFont="1" applyBorder="1" applyAlignment="1">
      <alignment vertical="top" wrapText="1"/>
    </xf>
    <xf numFmtId="0" fontId="3" fillId="0" borderId="18" xfId="0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vertical="top" wrapText="1"/>
    </xf>
    <xf numFmtId="0" fontId="3" fillId="0" borderId="46" xfId="0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center"/>
    </xf>
    <xf numFmtId="4" fontId="3" fillId="0" borderId="52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39" xfId="0" applyFill="1" applyBorder="1" applyAlignment="1"/>
    <xf numFmtId="0" fontId="0" fillId="0" borderId="44" xfId="0" applyFill="1" applyBorder="1" applyAlignment="1"/>
    <xf numFmtId="4" fontId="3" fillId="0" borderId="69" xfId="0" applyNumberFormat="1" applyFont="1" applyFill="1" applyBorder="1" applyAlignment="1">
      <alignment horizontal="center" vertical="center"/>
    </xf>
    <xf numFmtId="4" fontId="6" fillId="0" borderId="52" xfId="1" applyNumberFormat="1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left" vertical="center"/>
    </xf>
    <xf numFmtId="0" fontId="18" fillId="0" borderId="39" xfId="0" applyFont="1" applyFill="1" applyBorder="1" applyAlignment="1">
      <alignment horizontal="left"/>
    </xf>
    <xf numFmtId="0" fontId="18" fillId="0" borderId="44" xfId="0" applyFont="1" applyFill="1" applyBorder="1" applyAlignment="1">
      <alignment horizontal="left"/>
    </xf>
    <xf numFmtId="4" fontId="18" fillId="0" borderId="69" xfId="0" applyNumberFormat="1" applyFont="1" applyFill="1" applyBorder="1" applyAlignment="1">
      <alignment horizontal="center" vertical="center"/>
    </xf>
    <xf numFmtId="4" fontId="18" fillId="16" borderId="1" xfId="0" applyNumberFormat="1" applyFont="1" applyFill="1" applyBorder="1" applyAlignment="1">
      <alignment horizontal="center" vertical="center"/>
    </xf>
    <xf numFmtId="4" fontId="6" fillId="15" borderId="17" xfId="0" applyNumberFormat="1" applyFont="1" applyFill="1" applyBorder="1" applyAlignment="1">
      <alignment horizontal="center" vertical="center"/>
    </xf>
    <xf numFmtId="4" fontId="6" fillId="15" borderId="20" xfId="0" applyNumberFormat="1" applyFont="1" applyFill="1" applyBorder="1" applyAlignment="1">
      <alignment horizontal="center" vertical="center"/>
    </xf>
    <xf numFmtId="4" fontId="6" fillId="15" borderId="49" xfId="0" applyNumberFormat="1" applyFont="1" applyFill="1" applyBorder="1" applyAlignment="1">
      <alignment horizontal="center" vertical="center"/>
    </xf>
    <xf numFmtId="4" fontId="18" fillId="5" borderId="3" xfId="1" applyNumberFormat="1" applyFont="1" applyFill="1" applyBorder="1" applyAlignment="1">
      <alignment horizontal="center" vertical="top"/>
    </xf>
    <xf numFmtId="4" fontId="18" fillId="5" borderId="25" xfId="1" applyNumberFormat="1" applyFont="1" applyFill="1" applyBorder="1" applyAlignment="1">
      <alignment horizontal="center" vertical="top"/>
    </xf>
    <xf numFmtId="4" fontId="18" fillId="5" borderId="53" xfId="1" applyNumberFormat="1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vertical="top" wrapText="1"/>
    </xf>
    <xf numFmtId="2" fontId="3" fillId="9" borderId="19" xfId="0" applyNumberFormat="1" applyFont="1" applyFill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18" fillId="5" borderId="3" xfId="0" applyNumberFormat="1" applyFont="1" applyFill="1" applyBorder="1" applyAlignment="1">
      <alignment horizontal="right" vertical="top"/>
    </xf>
    <xf numFmtId="4" fontId="18" fillId="5" borderId="53" xfId="0" applyNumberFormat="1" applyFont="1" applyFill="1" applyBorder="1" applyAlignment="1">
      <alignment horizontal="right" vertical="top"/>
    </xf>
    <xf numFmtId="4" fontId="18" fillId="5" borderId="32" xfId="0" applyNumberFormat="1" applyFont="1" applyFill="1" applyBorder="1" applyAlignment="1">
      <alignment horizontal="right" vertical="top"/>
    </xf>
    <xf numFmtId="4" fontId="18" fillId="5" borderId="20" xfId="0" applyNumberFormat="1" applyFont="1" applyFill="1" applyBorder="1" applyAlignment="1">
      <alignment horizontal="right"/>
    </xf>
    <xf numFmtId="4" fontId="18" fillId="5" borderId="52" xfId="0" applyNumberFormat="1" applyFont="1" applyFill="1" applyBorder="1" applyAlignment="1">
      <alignment horizontal="right"/>
    </xf>
    <xf numFmtId="4" fontId="18" fillId="5" borderId="32" xfId="0" applyNumberFormat="1" applyFont="1" applyFill="1" applyBorder="1" applyAlignment="1">
      <alignment horizontal="right"/>
    </xf>
    <xf numFmtId="2" fontId="18" fillId="5" borderId="34" xfId="0" applyNumberFormat="1" applyFont="1" applyFill="1" applyBorder="1" applyAlignment="1">
      <alignment horizontal="right"/>
    </xf>
    <xf numFmtId="0" fontId="18" fillId="0" borderId="33" xfId="0" applyFont="1" applyFill="1" applyBorder="1" applyAlignment="1">
      <alignment horizontal="left"/>
    </xf>
    <xf numFmtId="0" fontId="18" fillId="0" borderId="60" xfId="0" applyFont="1" applyFill="1" applyBorder="1" applyAlignment="1">
      <alignment horizontal="left"/>
    </xf>
    <xf numFmtId="2" fontId="18" fillId="0" borderId="52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4" fontId="18" fillId="16" borderId="20" xfId="1" applyNumberFormat="1" applyFont="1" applyFill="1" applyBorder="1" applyAlignment="1">
      <alignment horizontal="center" vertical="center"/>
    </xf>
    <xf numFmtId="4" fontId="18" fillId="16" borderId="1" xfId="1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4" fontId="18" fillId="5" borderId="3" xfId="0" applyNumberFormat="1" applyFont="1" applyFill="1" applyBorder="1" applyAlignment="1">
      <alignment vertical="top"/>
    </xf>
    <xf numFmtId="4" fontId="18" fillId="5" borderId="53" xfId="0" applyNumberFormat="1" applyFont="1" applyFill="1" applyBorder="1" applyAlignment="1">
      <alignment vertical="top"/>
    </xf>
    <xf numFmtId="4" fontId="18" fillId="5" borderId="32" xfId="0" applyNumberFormat="1" applyFont="1" applyFill="1" applyBorder="1" applyAlignment="1">
      <alignment vertical="top"/>
    </xf>
    <xf numFmtId="4" fontId="12" fillId="5" borderId="20" xfId="0" applyNumberFormat="1" applyFont="1" applyFill="1" applyBorder="1" applyAlignment="1">
      <alignment horizontal="center" vertical="center"/>
    </xf>
    <xf numFmtId="4" fontId="12" fillId="5" borderId="32" xfId="0" applyNumberFormat="1" applyFont="1" applyFill="1" applyBorder="1" applyAlignment="1">
      <alignment horizontal="center" vertical="center"/>
    </xf>
    <xf numFmtId="4" fontId="12" fillId="5" borderId="11" xfId="0" applyNumberFormat="1" applyFont="1" applyFill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4" fontId="22" fillId="7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left" vertical="top"/>
    </xf>
    <xf numFmtId="0" fontId="30" fillId="0" borderId="13" xfId="0" applyFont="1" applyFill="1" applyBorder="1" applyAlignment="1">
      <alignment horizontal="left" vertical="top"/>
    </xf>
    <xf numFmtId="164" fontId="20" fillId="0" borderId="14" xfId="1" applyNumberFormat="1" applyFont="1" applyFill="1" applyBorder="1" applyAlignment="1">
      <alignment vertical="top"/>
    </xf>
    <xf numFmtId="164" fontId="12" fillId="16" borderId="58" xfId="1" applyNumberFormat="1" applyFont="1" applyFill="1" applyBorder="1" applyAlignment="1">
      <alignment horizontal="center" vertical="top"/>
    </xf>
    <xf numFmtId="164" fontId="20" fillId="16" borderId="14" xfId="1" applyNumberFormat="1" applyFont="1" applyFill="1" applyBorder="1" applyAlignment="1">
      <alignment horizontal="center" vertical="top"/>
    </xf>
    <xf numFmtId="4" fontId="18" fillId="5" borderId="58" xfId="0" applyNumberFormat="1" applyFont="1" applyFill="1" applyBorder="1" applyAlignment="1">
      <alignment horizontal="right" vertical="top"/>
    </xf>
    <xf numFmtId="4" fontId="12" fillId="5" borderId="3" xfId="1" applyNumberFormat="1" applyFont="1" applyFill="1" applyBorder="1" applyAlignment="1">
      <alignment vertical="top"/>
    </xf>
    <xf numFmtId="4" fontId="12" fillId="5" borderId="1" xfId="1" applyNumberFormat="1" applyFont="1" applyFill="1" applyBorder="1" applyAlignment="1">
      <alignment vertical="top"/>
    </xf>
    <xf numFmtId="4" fontId="18" fillId="15" borderId="58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4" fontId="24" fillId="0" borderId="1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22" fillId="0" borderId="0" xfId="0" applyFont="1" applyFill="1" applyBorder="1" applyAlignment="1"/>
    <xf numFmtId="0" fontId="22" fillId="0" borderId="0" xfId="0" applyFont="1" applyFill="1" applyBorder="1"/>
    <xf numFmtId="4" fontId="0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/>
    </xf>
    <xf numFmtId="2" fontId="18" fillId="5" borderId="58" xfId="0" applyNumberFormat="1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vertical="top"/>
    </xf>
    <xf numFmtId="0" fontId="3" fillId="0" borderId="16" xfId="0" applyFont="1" applyBorder="1" applyAlignment="1">
      <alignment vertical="center" wrapText="1"/>
    </xf>
    <xf numFmtId="44" fontId="18" fillId="5" borderId="3" xfId="1" applyFont="1" applyFill="1" applyBorder="1" applyAlignment="1">
      <alignment vertical="top"/>
    </xf>
    <xf numFmtId="44" fontId="18" fillId="5" borderId="25" xfId="1" applyFont="1" applyFill="1" applyBorder="1" applyAlignment="1">
      <alignment vertical="top"/>
    </xf>
    <xf numFmtId="2" fontId="18" fillId="5" borderId="58" xfId="0" applyNumberFormat="1" applyFont="1" applyFill="1" applyBorder="1" applyAlignment="1">
      <alignment vertical="center"/>
    </xf>
    <xf numFmtId="44" fontId="18" fillId="5" borderId="3" xfId="1" applyFont="1" applyFill="1" applyBorder="1" applyAlignment="1">
      <alignment vertical="center"/>
    </xf>
    <xf numFmtId="44" fontId="18" fillId="5" borderId="25" xfId="1" applyFont="1" applyFill="1" applyBorder="1" applyAlignment="1">
      <alignment vertical="center"/>
    </xf>
    <xf numFmtId="164" fontId="12" fillId="5" borderId="27" xfId="1" applyNumberFormat="1" applyFont="1" applyFill="1" applyBorder="1" applyAlignment="1">
      <alignment vertical="top"/>
    </xf>
    <xf numFmtId="4" fontId="0" fillId="0" borderId="25" xfId="0" applyNumberFormat="1" applyFont="1" applyBorder="1" applyAlignment="1">
      <alignment vertical="center"/>
    </xf>
    <xf numFmtId="0" fontId="7" fillId="0" borderId="70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wrapText="1"/>
    </xf>
    <xf numFmtId="0" fontId="0" fillId="0" borderId="70" xfId="0" applyFont="1" applyFill="1" applyBorder="1" applyAlignment="1">
      <alignment horizontal="center" vertical="center"/>
    </xf>
    <xf numFmtId="164" fontId="0" fillId="14" borderId="70" xfId="0" applyNumberFormat="1" applyFont="1" applyFill="1" applyBorder="1" applyAlignment="1">
      <alignment horizontal="center" vertical="center"/>
    </xf>
    <xf numFmtId="164" fontId="0" fillId="0" borderId="70" xfId="0" applyNumberFormat="1" applyFont="1" applyFill="1" applyBorder="1" applyAlignment="1">
      <alignment horizontal="center" vertical="center"/>
    </xf>
    <xf numFmtId="164" fontId="18" fillId="13" borderId="74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164" fontId="0" fillId="14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18" fillId="0" borderId="0" xfId="1" applyNumberFormat="1" applyFont="1" applyFill="1" applyBorder="1" applyAlignment="1">
      <alignment horizontal="right" vertical="top"/>
    </xf>
    <xf numFmtId="2" fontId="3" fillId="0" borderId="1" xfId="0" applyNumberFormat="1" applyFont="1" applyFill="1" applyBorder="1" applyAlignment="1">
      <alignment horizontal="center" vertical="center"/>
    </xf>
    <xf numFmtId="4" fontId="22" fillId="2" borderId="1" xfId="0" applyNumberFormat="1" applyFont="1" applyFill="1" applyBorder="1"/>
    <xf numFmtId="2" fontId="22" fillId="6" borderId="1" xfId="0" applyNumberFormat="1" applyFont="1" applyFill="1" applyBorder="1"/>
    <xf numFmtId="2" fontId="22" fillId="5" borderId="1" xfId="0" applyNumberFormat="1" applyFont="1" applyFill="1" applyBorder="1"/>
    <xf numFmtId="4" fontId="22" fillId="5" borderId="1" xfId="0" applyNumberFormat="1" applyFont="1" applyFill="1" applyBorder="1"/>
    <xf numFmtId="4" fontId="22" fillId="18" borderId="1" xfId="0" applyNumberFormat="1" applyFont="1" applyFill="1" applyBorder="1"/>
    <xf numFmtId="2" fontId="2" fillId="9" borderId="31" xfId="0" applyNumberFormat="1" applyFont="1" applyFill="1" applyBorder="1" applyAlignment="1">
      <alignment horizontal="center" vertical="center"/>
    </xf>
    <xf numFmtId="2" fontId="0" fillId="9" borderId="19" xfId="0" applyNumberFormat="1" applyFill="1" applyBorder="1" applyAlignment="1">
      <alignment horizontal="center" vertical="center"/>
    </xf>
    <xf numFmtId="2" fontId="2" fillId="9" borderId="19" xfId="0" applyNumberFormat="1" applyFont="1" applyFill="1" applyBorder="1" applyAlignment="1">
      <alignment horizontal="center" vertical="center"/>
    </xf>
    <xf numFmtId="2" fontId="23" fillId="9" borderId="1" xfId="0" applyNumberFormat="1" applyFont="1" applyFill="1" applyBorder="1" applyAlignment="1">
      <alignment horizontal="center" vertical="center"/>
    </xf>
    <xf numFmtId="2" fontId="0" fillId="9" borderId="1" xfId="0" applyNumberFormat="1" applyFill="1" applyBorder="1" applyAlignment="1">
      <alignment horizontal="center"/>
    </xf>
    <xf numFmtId="4" fontId="0" fillId="9" borderId="1" xfId="0" applyNumberFormat="1" applyFill="1" applyBorder="1" applyAlignment="1">
      <alignment horizontal="center" vertical="center"/>
    </xf>
    <xf numFmtId="4" fontId="25" fillId="9" borderId="1" xfId="0" applyNumberFormat="1" applyFont="1" applyFill="1" applyBorder="1" applyAlignment="1">
      <alignment horizontal="center" vertical="center"/>
    </xf>
    <xf numFmtId="2" fontId="3" fillId="9" borderId="46" xfId="0" applyNumberFormat="1" applyFont="1" applyFill="1" applyBorder="1" applyAlignment="1">
      <alignment horizontal="center" vertical="center"/>
    </xf>
    <xf numFmtId="2" fontId="7" fillId="9" borderId="19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18" fillId="16" borderId="9" xfId="0" applyFont="1" applyFill="1" applyBorder="1" applyAlignment="1">
      <alignment horizontal="left" vertical="top"/>
    </xf>
    <xf numFmtId="0" fontId="18" fillId="16" borderId="10" xfId="0" applyFont="1" applyFill="1" applyBorder="1" applyAlignment="1">
      <alignment horizontal="left" vertical="top"/>
    </xf>
    <xf numFmtId="0" fontId="18" fillId="16" borderId="26" xfId="0" applyFont="1" applyFill="1" applyBorder="1" applyAlignment="1">
      <alignment horizontal="left" vertical="top"/>
    </xf>
    <xf numFmtId="0" fontId="18" fillId="0" borderId="61" xfId="0" applyFont="1" applyFill="1" applyBorder="1" applyAlignment="1">
      <alignment horizontal="left" vertical="top"/>
    </xf>
    <xf numFmtId="0" fontId="0" fillId="0" borderId="62" xfId="0" applyFill="1" applyBorder="1" applyAlignment="1"/>
    <xf numFmtId="0" fontId="0" fillId="0" borderId="63" xfId="0" applyFill="1" applyBorder="1" applyAlignment="1"/>
    <xf numFmtId="0" fontId="18" fillId="6" borderId="61" xfId="0" applyFont="1" applyFill="1" applyBorder="1" applyAlignment="1">
      <alignment horizontal="center" vertical="top" wrapText="1"/>
    </xf>
    <xf numFmtId="0" fontId="0" fillId="0" borderId="62" xfId="0" applyBorder="1" applyAlignment="1">
      <alignment horizontal="center" vertical="top"/>
    </xf>
    <xf numFmtId="0" fontId="0" fillId="0" borderId="63" xfId="0" applyBorder="1" applyAlignment="1">
      <alignment horizontal="center" vertical="top"/>
    </xf>
    <xf numFmtId="0" fontId="18" fillId="12" borderId="61" xfId="0" applyFont="1" applyFill="1" applyBorder="1" applyAlignment="1">
      <alignment horizontal="center" vertical="top" wrapText="1"/>
    </xf>
    <xf numFmtId="0" fontId="18" fillId="5" borderId="9" xfId="0" applyFont="1" applyFill="1" applyBorder="1" applyAlignment="1">
      <alignment vertical="top"/>
    </xf>
    <xf numFmtId="0" fontId="18" fillId="0" borderId="10" xfId="0" applyFont="1" applyBorder="1" applyAlignment="1"/>
    <xf numFmtId="0" fontId="18" fillId="0" borderId="11" xfId="0" applyFont="1" applyBorder="1" applyAlignment="1"/>
    <xf numFmtId="0" fontId="18" fillId="5" borderId="22" xfId="0" applyFont="1" applyFill="1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18" fillId="5" borderId="5" xfId="0" applyFont="1" applyFill="1" applyBorder="1" applyAlignment="1">
      <alignment horizontal="left" vertical="top"/>
    </xf>
    <xf numFmtId="0" fontId="18" fillId="5" borderId="4" xfId="0" applyFont="1" applyFill="1" applyBorder="1" applyAlignment="1">
      <alignment horizontal="left" vertical="top"/>
    </xf>
    <xf numFmtId="0" fontId="27" fillId="3" borderId="9" xfId="0" applyFont="1" applyFill="1" applyBorder="1" applyAlignment="1">
      <alignment horizontal="center" vertical="top" wrapText="1"/>
    </xf>
    <xf numFmtId="0" fontId="27" fillId="3" borderId="10" xfId="0" applyFont="1" applyFill="1" applyBorder="1" applyAlignment="1">
      <alignment horizontal="center" vertical="top" wrapText="1"/>
    </xf>
    <xf numFmtId="0" fontId="27" fillId="3" borderId="11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8" fillId="5" borderId="21" xfId="0" applyFont="1" applyFill="1" applyBorder="1" applyAlignment="1">
      <alignment horizontal="left" vertical="top"/>
    </xf>
    <xf numFmtId="0" fontId="18" fillId="5" borderId="23" xfId="0" applyFont="1" applyFill="1" applyBorder="1" applyAlignment="1">
      <alignment horizontal="left" vertical="top"/>
    </xf>
    <xf numFmtId="0" fontId="18" fillId="5" borderId="24" xfId="0" applyFont="1" applyFill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10" fillId="6" borderId="9" xfId="0" applyFont="1" applyFill="1" applyBorder="1" applyAlignment="1">
      <alignment horizontal="left" vertical="top" wrapText="1" indent="4"/>
    </xf>
    <xf numFmtId="0" fontId="28" fillId="0" borderId="10" xfId="0" applyFont="1" applyBorder="1" applyAlignment="1">
      <alignment horizontal="left" vertical="top" indent="4"/>
    </xf>
    <xf numFmtId="0" fontId="28" fillId="0" borderId="10" xfId="0" applyFont="1" applyBorder="1" applyAlignment="1">
      <alignment horizontal="left" vertical="top" wrapText="1" indent="4"/>
    </xf>
    <xf numFmtId="0" fontId="18" fillId="5" borderId="9" xfId="0" applyFont="1" applyFill="1" applyBorder="1" applyAlignment="1">
      <alignment horizontal="left" vertical="top"/>
    </xf>
    <xf numFmtId="0" fontId="18" fillId="5" borderId="10" xfId="0" applyFont="1" applyFill="1" applyBorder="1" applyAlignment="1">
      <alignment horizontal="left" vertical="top"/>
    </xf>
    <xf numFmtId="0" fontId="18" fillId="5" borderId="26" xfId="0" applyFont="1" applyFill="1" applyBorder="1" applyAlignment="1">
      <alignment horizontal="left" vertical="top"/>
    </xf>
    <xf numFmtId="0" fontId="24" fillId="11" borderId="9" xfId="0" applyFont="1" applyFill="1" applyBorder="1" applyAlignment="1">
      <alignment horizontal="center" vertical="top"/>
    </xf>
    <xf numFmtId="0" fontId="25" fillId="11" borderId="10" xfId="0" applyFont="1" applyFill="1" applyBorder="1" applyAlignment="1">
      <alignment horizontal="center" vertical="top"/>
    </xf>
    <xf numFmtId="0" fontId="25" fillId="11" borderId="11" xfId="0" applyFont="1" applyFill="1" applyBorder="1" applyAlignment="1">
      <alignment horizontal="center" vertical="top"/>
    </xf>
    <xf numFmtId="0" fontId="18" fillId="13" borderId="61" xfId="0" applyFont="1" applyFill="1" applyBorder="1" applyAlignment="1">
      <alignment horizontal="left" vertical="top"/>
    </xf>
    <xf numFmtId="0" fontId="0" fillId="0" borderId="62" xfId="0" applyBorder="1" applyAlignment="1">
      <alignment vertical="top"/>
    </xf>
    <xf numFmtId="0" fontId="0" fillId="0" borderId="63" xfId="0" applyBorder="1" applyAlignment="1">
      <alignment vertical="top"/>
    </xf>
    <xf numFmtId="0" fontId="18" fillId="13" borderId="71" xfId="0" applyFont="1" applyFill="1" applyBorder="1" applyAlignment="1">
      <alignment horizontal="left" vertical="top"/>
    </xf>
    <xf numFmtId="0" fontId="0" fillId="0" borderId="72" xfId="0" applyBorder="1" applyAlignment="1"/>
    <xf numFmtId="0" fontId="0" fillId="0" borderId="73" xfId="0" applyBorder="1" applyAlignment="1"/>
    <xf numFmtId="0" fontId="0" fillId="0" borderId="62" xfId="0" applyBorder="1" applyAlignment="1"/>
    <xf numFmtId="0" fontId="0" fillId="0" borderId="63" xfId="0" applyBorder="1" applyAlignment="1"/>
    <xf numFmtId="4" fontId="22" fillId="7" borderId="45" xfId="0" applyNumberFormat="1" applyFont="1" applyFill="1" applyBorder="1" applyAlignment="1"/>
    <xf numFmtId="0" fontId="22" fillId="0" borderId="4" xfId="0" applyFont="1" applyBorder="1" applyAlignment="1"/>
    <xf numFmtId="0" fontId="22" fillId="0" borderId="21" xfId="0" applyFont="1" applyBorder="1" applyAlignment="1"/>
    <xf numFmtId="4" fontId="22" fillId="0" borderId="45" xfId="0" applyNumberFormat="1" applyFont="1" applyFill="1" applyBorder="1" applyAlignment="1"/>
    <xf numFmtId="0" fontId="22" fillId="0" borderId="4" xfId="0" applyFont="1" applyFill="1" applyBorder="1" applyAlignment="1"/>
    <xf numFmtId="0" fontId="22" fillId="0" borderId="21" xfId="0" applyFont="1" applyFill="1" applyBorder="1" applyAlignment="1"/>
    <xf numFmtId="0" fontId="22" fillId="7" borderId="45" xfId="0" applyFont="1" applyFill="1" applyBorder="1" applyAlignment="1"/>
    <xf numFmtId="0" fontId="0" fillId="0" borderId="4" xfId="0" applyBorder="1" applyAlignment="1"/>
    <xf numFmtId="0" fontId="0" fillId="0" borderId="21" xfId="0" applyBorder="1" applyAlignment="1"/>
    <xf numFmtId="4" fontId="34" fillId="0" borderId="45" xfId="0" applyNumberFormat="1" applyFont="1" applyFill="1" applyBorder="1" applyAlignment="1"/>
    <xf numFmtId="0" fontId="34" fillId="0" borderId="4" xfId="0" applyFont="1" applyFill="1" applyBorder="1" applyAlignment="1"/>
    <xf numFmtId="0" fontId="34" fillId="0" borderId="21" xfId="0" applyFont="1" applyFill="1" applyBorder="1" applyAlignment="1"/>
    <xf numFmtId="4" fontId="34" fillId="7" borderId="45" xfId="0" applyNumberFormat="1" applyFont="1" applyFill="1" applyBorder="1" applyAlignment="1"/>
    <xf numFmtId="0" fontId="34" fillId="0" borderId="4" xfId="0" applyFont="1" applyBorder="1" applyAlignment="1"/>
    <xf numFmtId="0" fontId="34" fillId="0" borderId="21" xfId="0" applyFont="1" applyBorder="1" applyAlignment="1"/>
    <xf numFmtId="0" fontId="24" fillId="7" borderId="45" xfId="0" applyFont="1" applyFill="1" applyBorder="1" applyAlignment="1"/>
    <xf numFmtId="0" fontId="25" fillId="0" borderId="4" xfId="0" applyFont="1" applyBorder="1" applyAlignment="1"/>
    <xf numFmtId="0" fontId="25" fillId="0" borderId="21" xfId="0" applyFont="1" applyBorder="1" applyAlignment="1"/>
    <xf numFmtId="0" fontId="18" fillId="16" borderId="38" xfId="0" applyFont="1" applyFill="1" applyBorder="1" applyAlignment="1">
      <alignment horizontal="left" vertical="top"/>
    </xf>
    <xf numFmtId="0" fontId="18" fillId="16" borderId="39" xfId="0" applyFont="1" applyFill="1" applyBorder="1" applyAlignment="1">
      <alignment horizontal="left" vertical="top"/>
    </xf>
    <xf numFmtId="0" fontId="18" fillId="16" borderId="44" xfId="0" applyFont="1" applyFill="1" applyBorder="1" applyAlignment="1">
      <alignment horizontal="left" vertical="top"/>
    </xf>
    <xf numFmtId="0" fontId="18" fillId="16" borderId="5" xfId="0" applyFont="1" applyFill="1" applyBorder="1" applyAlignment="1">
      <alignment horizontal="left" vertical="top"/>
    </xf>
    <xf numFmtId="0" fontId="18" fillId="16" borderId="4" xfId="0" applyFont="1" applyFill="1" applyBorder="1" applyAlignment="1">
      <alignment horizontal="left" vertical="top"/>
    </xf>
    <xf numFmtId="0" fontId="18" fillId="16" borderId="21" xfId="0" applyFont="1" applyFill="1" applyBorder="1" applyAlignment="1">
      <alignment horizontal="left" vertical="top"/>
    </xf>
    <xf numFmtId="0" fontId="18" fillId="16" borderId="4" xfId="0" applyFont="1" applyFill="1" applyBorder="1" applyAlignment="1">
      <alignment horizontal="left" vertical="center"/>
    </xf>
    <xf numFmtId="0" fontId="0" fillId="16" borderId="4" xfId="0" applyFill="1" applyBorder="1" applyAlignment="1">
      <alignment horizontal="left"/>
    </xf>
    <xf numFmtId="0" fontId="0" fillId="16" borderId="21" xfId="0" applyFill="1" applyBorder="1" applyAlignment="1">
      <alignment horizontal="left"/>
    </xf>
    <xf numFmtId="0" fontId="12" fillId="6" borderId="9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4" fontId="18" fillId="6" borderId="9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18" fillId="5" borderId="38" xfId="0" applyFont="1" applyFill="1" applyBorder="1" applyAlignment="1">
      <alignment horizontal="left" vertical="top"/>
    </xf>
    <xf numFmtId="0" fontId="18" fillId="5" borderId="39" xfId="0" applyFont="1" applyFill="1" applyBorder="1" applyAlignment="1">
      <alignment horizontal="left" vertical="top"/>
    </xf>
    <xf numFmtId="0" fontId="18" fillId="5" borderId="41" xfId="0" applyFont="1" applyFill="1" applyBorder="1" applyAlignment="1">
      <alignment horizontal="left" vertical="top"/>
    </xf>
    <xf numFmtId="0" fontId="18" fillId="5" borderId="42" xfId="0" applyFont="1" applyFill="1" applyBorder="1" applyAlignment="1">
      <alignment horizontal="left" vertical="top"/>
    </xf>
    <xf numFmtId="0" fontId="18" fillId="5" borderId="43" xfId="0" applyFont="1" applyFill="1" applyBorder="1" applyAlignment="1">
      <alignment horizontal="left" vertical="top"/>
    </xf>
    <xf numFmtId="0" fontId="33" fillId="6" borderId="9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0" fillId="6" borderId="65" xfId="0" applyFont="1" applyFill="1" applyBorder="1" applyAlignment="1">
      <alignment horizontal="center" vertical="top" wrapText="1"/>
    </xf>
    <xf numFmtId="0" fontId="0" fillId="0" borderId="6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2" fontId="18" fillId="6" borderId="9" xfId="0" applyNumberFormat="1" applyFont="1" applyFill="1" applyBorder="1" applyAlignment="1">
      <alignment horizontal="center" vertical="top"/>
    </xf>
    <xf numFmtId="2" fontId="0" fillId="0" borderId="10" xfId="0" applyNumberFormat="1" applyBorder="1" applyAlignment="1">
      <alignment horizontal="center" vertical="top"/>
    </xf>
    <xf numFmtId="2" fontId="0" fillId="0" borderId="11" xfId="0" applyNumberFormat="1" applyBorder="1" applyAlignment="1">
      <alignment horizontal="center" vertical="top"/>
    </xf>
    <xf numFmtId="0" fontId="18" fillId="5" borderId="1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64" xfId="0" applyBorder="1" applyAlignment="1">
      <alignment horizontal="left"/>
    </xf>
    <xf numFmtId="0" fontId="18" fillId="15" borderId="5" xfId="0" applyFont="1" applyFill="1" applyBorder="1" applyAlignment="1">
      <alignment vertical="top"/>
    </xf>
    <xf numFmtId="0" fontId="18" fillId="0" borderId="4" xfId="0" applyFont="1" applyBorder="1" applyAlignment="1"/>
    <xf numFmtId="0" fontId="18" fillId="0" borderId="21" xfId="0" applyFont="1" applyBorder="1" applyAlignment="1"/>
    <xf numFmtId="0" fontId="18" fillId="15" borderId="41" xfId="0" applyFont="1" applyFill="1" applyBorder="1" applyAlignment="1">
      <alignment vertical="top"/>
    </xf>
    <xf numFmtId="0" fontId="18" fillId="0" borderId="42" xfId="0" applyFont="1" applyBorder="1" applyAlignment="1"/>
    <xf numFmtId="0" fontId="18" fillId="0" borderId="43" xfId="0" applyFont="1" applyBorder="1" applyAlignment="1"/>
    <xf numFmtId="0" fontId="18" fillId="5" borderId="9" xfId="0" applyFont="1" applyFill="1" applyBorder="1" applyAlignment="1">
      <alignment horizontal="left"/>
    </xf>
    <xf numFmtId="0" fontId="18" fillId="5" borderId="10" xfId="0" applyFont="1" applyFill="1" applyBorder="1" applyAlignment="1">
      <alignment horizontal="left"/>
    </xf>
    <xf numFmtId="0" fontId="18" fillId="5" borderId="11" xfId="0" applyFont="1" applyFill="1" applyBorder="1" applyAlignment="1">
      <alignment horizontal="left"/>
    </xf>
    <xf numFmtId="0" fontId="18" fillId="10" borderId="9" xfId="0" applyFont="1" applyFill="1" applyBorder="1" applyAlignment="1">
      <alignment horizontal="center" vertical="top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9" fillId="3" borderId="9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8" fillId="5" borderId="65" xfId="0" applyFont="1" applyFill="1" applyBorder="1" applyAlignment="1">
      <alignment horizontal="left" vertical="top"/>
    </xf>
    <xf numFmtId="0" fontId="0" fillId="0" borderId="6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18" fillId="5" borderId="47" xfId="0" applyFont="1" applyFill="1" applyBorder="1" applyAlignment="1">
      <alignment horizontal="left" vertical="top"/>
    </xf>
    <xf numFmtId="0" fontId="18" fillId="5" borderId="48" xfId="0" applyFont="1" applyFill="1" applyBorder="1" applyAlignment="1">
      <alignment horizontal="left" vertical="top"/>
    </xf>
    <xf numFmtId="2" fontId="6" fillId="5" borderId="1" xfId="0" applyNumberFormat="1" applyFont="1" applyFill="1" applyBorder="1" applyAlignment="1">
      <alignment horizontal="left" vertical="center"/>
    </xf>
    <xf numFmtId="2" fontId="18" fillId="0" borderId="1" xfId="0" applyNumberFormat="1" applyFont="1" applyBorder="1" applyAlignment="1">
      <alignment horizontal="left"/>
    </xf>
    <xf numFmtId="0" fontId="6" fillId="5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/>
    </xf>
    <xf numFmtId="0" fontId="6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2" fillId="10" borderId="5" xfId="0" applyFont="1" applyFill="1" applyBorder="1" applyAlignment="1">
      <alignment horizontal="center" vertical="center" wrapText="1"/>
    </xf>
    <xf numFmtId="0" fontId="31" fillId="10" borderId="4" xfId="0" applyFont="1" applyFill="1" applyBorder="1" applyAlignment="1">
      <alignment horizontal="center" vertical="center" wrapText="1"/>
    </xf>
    <xf numFmtId="0" fontId="31" fillId="10" borderId="4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40" xfId="0" applyFont="1" applyFill="1" applyBorder="1" applyAlignment="1">
      <alignment horizontal="center" vertical="top" wrapText="1"/>
    </xf>
    <xf numFmtId="0" fontId="18" fillId="5" borderId="1" xfId="0" applyFont="1" applyFill="1" applyBorder="1" applyAlignment="1">
      <alignment horizontal="left" vertical="center"/>
    </xf>
    <xf numFmtId="0" fontId="18" fillId="15" borderId="56" xfId="0" applyFont="1" applyFill="1" applyBorder="1" applyAlignment="1">
      <alignment vertical="top"/>
    </xf>
    <xf numFmtId="0" fontId="18" fillId="0" borderId="35" xfId="0" applyFont="1" applyBorder="1" applyAlignment="1"/>
    <xf numFmtId="0" fontId="18" fillId="0" borderId="57" xfId="0" applyFont="1" applyBorder="1" applyAlignment="1"/>
    <xf numFmtId="0" fontId="10" fillId="2" borderId="38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top" wrapText="1"/>
    </xf>
    <xf numFmtId="0" fontId="10" fillId="2" borderId="68" xfId="0" applyFont="1" applyFill="1" applyBorder="1" applyAlignment="1">
      <alignment horizontal="center" vertical="top" wrapText="1"/>
    </xf>
    <xf numFmtId="0" fontId="18" fillId="5" borderId="5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1" xfId="0" applyBorder="1" applyAlignment="1">
      <alignment horizontal="left"/>
    </xf>
    <xf numFmtId="0" fontId="9" fillId="3" borderId="10" xfId="0" applyFont="1" applyFill="1" applyBorder="1" applyAlignment="1">
      <alignment horizontal="center" vertical="top" wrapText="1"/>
    </xf>
    <xf numFmtId="0" fontId="9" fillId="3" borderId="11" xfId="0" applyFont="1" applyFill="1" applyBorder="1" applyAlignment="1">
      <alignment horizontal="center" vertical="top" wrapText="1"/>
    </xf>
    <xf numFmtId="0" fontId="18" fillId="5" borderId="28" xfId="0" applyFont="1" applyFill="1" applyBorder="1" applyAlignment="1">
      <alignment horizontal="left" vertical="top"/>
    </xf>
    <xf numFmtId="0" fontId="18" fillId="5" borderId="29" xfId="0" applyFont="1" applyFill="1" applyBorder="1" applyAlignment="1">
      <alignment horizontal="left" vertical="top"/>
    </xf>
    <xf numFmtId="0" fontId="9" fillId="3" borderId="56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8" fillId="5" borderId="38" xfId="0" applyFont="1" applyFill="1" applyBorder="1" applyAlignment="1">
      <alignment horizontal="left"/>
    </xf>
    <xf numFmtId="0" fontId="18" fillId="5" borderId="39" xfId="0" applyFont="1" applyFill="1" applyBorder="1" applyAlignment="1">
      <alignment horizontal="left"/>
    </xf>
    <xf numFmtId="0" fontId="18" fillId="5" borderId="41" xfId="0" applyFont="1" applyFill="1" applyBorder="1" applyAlignment="1">
      <alignment horizontal="left"/>
    </xf>
    <xf numFmtId="0" fontId="18" fillId="5" borderId="42" xfId="0" applyFont="1" applyFill="1" applyBorder="1" applyAlignment="1">
      <alignment horizontal="left"/>
    </xf>
    <xf numFmtId="0" fontId="18" fillId="5" borderId="43" xfId="0" applyFont="1" applyFill="1" applyBorder="1" applyAlignment="1">
      <alignment horizontal="left"/>
    </xf>
    <xf numFmtId="0" fontId="18" fillId="5" borderId="44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12" fillId="6" borderId="45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12" fillId="6" borderId="45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12" fillId="6" borderId="45" xfId="0" applyFont="1" applyFill="1" applyBorder="1" applyAlignment="1">
      <alignment horizontal="center"/>
    </xf>
    <xf numFmtId="0" fontId="12" fillId="6" borderId="45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2" fillId="6" borderId="4" xfId="0" applyFont="1" applyFill="1" applyBorder="1" applyAlignment="1">
      <alignment horizontal="center" vertical="top" wrapText="1"/>
    </xf>
    <xf numFmtId="0" fontId="20" fillId="16" borderId="9" xfId="0" applyFont="1" applyFill="1" applyBorder="1" applyAlignment="1">
      <alignment horizontal="left" vertical="top"/>
    </xf>
    <xf numFmtId="0" fontId="0" fillId="16" borderId="10" xfId="0" applyFill="1" applyBorder="1" applyAlignment="1">
      <alignment horizontal="left" vertical="top"/>
    </xf>
    <xf numFmtId="0" fontId="0" fillId="16" borderId="11" xfId="0" applyFill="1" applyBorder="1" applyAlignment="1">
      <alignment horizontal="left" vertical="top"/>
    </xf>
    <xf numFmtId="0" fontId="12" fillId="5" borderId="5" xfId="0" applyFont="1" applyFill="1" applyBorder="1" applyAlignment="1">
      <alignment horizontal="left" vertical="top"/>
    </xf>
    <xf numFmtId="0" fontId="12" fillId="5" borderId="4" xfId="0" applyFont="1" applyFill="1" applyBorder="1" applyAlignment="1">
      <alignment horizontal="left" vertical="top"/>
    </xf>
    <xf numFmtId="0" fontId="12" fillId="5" borderId="21" xfId="0" applyFont="1" applyFill="1" applyBorder="1" applyAlignment="1">
      <alignment horizontal="left" vertical="top"/>
    </xf>
    <xf numFmtId="0" fontId="18" fillId="5" borderId="45" xfId="0" applyFont="1" applyFill="1" applyBorder="1" applyAlignment="1">
      <alignment horizontal="left" vertical="center"/>
    </xf>
    <xf numFmtId="0" fontId="18" fillId="0" borderId="4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2" fillId="5" borderId="45" xfId="0" applyFont="1" applyFill="1" applyBorder="1" applyAlignment="1">
      <alignment horizontal="left" vertical="top"/>
    </xf>
    <xf numFmtId="0" fontId="0" fillId="0" borderId="4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2" fillId="5" borderId="1" xfId="0" applyFont="1" applyFill="1" applyBorder="1" applyAlignment="1"/>
    <xf numFmtId="0" fontId="22" fillId="5" borderId="45" xfId="0" applyFont="1" applyFill="1" applyBorder="1" applyAlignment="1"/>
    <xf numFmtId="0" fontId="22" fillId="5" borderId="4" xfId="0" applyFont="1" applyFill="1" applyBorder="1" applyAlignment="1"/>
    <xf numFmtId="0" fontId="22" fillId="5" borderId="21" xfId="0" applyFont="1" applyFill="1" applyBorder="1" applyAlignment="1"/>
    <xf numFmtId="0" fontId="22" fillId="2" borderId="45" xfId="0" applyFont="1" applyFill="1" applyBorder="1" applyAlignment="1"/>
    <xf numFmtId="0" fontId="22" fillId="2" borderId="4" xfId="0" applyFont="1" applyFill="1" applyBorder="1" applyAlignment="1"/>
    <xf numFmtId="0" fontId="22" fillId="2" borderId="21" xfId="0" applyFont="1" applyFill="1" applyBorder="1" applyAlignment="1"/>
    <xf numFmtId="0" fontId="22" fillId="6" borderId="45" xfId="0" applyFont="1" applyFill="1" applyBorder="1" applyAlignment="1"/>
    <xf numFmtId="0" fontId="22" fillId="6" borderId="4" xfId="0" applyFont="1" applyFill="1" applyBorder="1" applyAlignment="1"/>
    <xf numFmtId="0" fontId="22" fillId="6" borderId="21" xfId="0" applyFont="1" applyFill="1" applyBorder="1" applyAlignment="1"/>
    <xf numFmtId="0" fontId="22" fillId="18" borderId="45" xfId="0" applyFont="1" applyFill="1" applyBorder="1" applyAlignment="1"/>
    <xf numFmtId="0" fontId="22" fillId="18" borderId="4" xfId="0" applyFont="1" applyFill="1" applyBorder="1" applyAlignment="1"/>
    <xf numFmtId="0" fontId="22" fillId="18" borderId="21" xfId="0" applyFont="1" applyFill="1" applyBorder="1" applyAlignment="1"/>
    <xf numFmtId="0" fontId="22" fillId="7" borderId="1" xfId="0" applyFont="1" applyFill="1" applyBorder="1" applyAlignment="1"/>
    <xf numFmtId="0" fontId="22" fillId="0" borderId="1" xfId="0" applyFont="1" applyBorder="1" applyAlignment="1"/>
    <xf numFmtId="0" fontId="22" fillId="18" borderId="1" xfId="0" applyFont="1" applyFill="1" applyBorder="1" applyAlignment="1"/>
    <xf numFmtId="0" fontId="24" fillId="2" borderId="45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/>
    </xf>
    <xf numFmtId="0" fontId="24" fillId="2" borderId="21" xfId="0" applyFont="1" applyFill="1" applyBorder="1" applyAlignment="1">
      <alignment horizontal="center"/>
    </xf>
    <xf numFmtId="0" fontId="18" fillId="15" borderId="9" xfId="0" applyFont="1" applyFill="1" applyBorder="1" applyAlignment="1">
      <alignment vertical="top"/>
    </xf>
    <xf numFmtId="0" fontId="12" fillId="5" borderId="58" xfId="0" applyFont="1" applyFill="1" applyBorder="1" applyAlignment="1">
      <alignment horizontal="left" vertical="top"/>
    </xf>
    <xf numFmtId="0" fontId="0" fillId="0" borderId="58" xfId="0" applyBorder="1" applyAlignment="1">
      <alignment horizontal="left" vertical="top"/>
    </xf>
    <xf numFmtId="0" fontId="24" fillId="0" borderId="45" xfId="0" applyFont="1" applyFill="1" applyBorder="1" applyAlignment="1"/>
    <xf numFmtId="0" fontId="24" fillId="0" borderId="4" xfId="0" applyFont="1" applyFill="1" applyBorder="1" applyAlignment="1"/>
    <xf numFmtId="0" fontId="24" fillId="0" borderId="21" xfId="0" applyFont="1" applyFill="1" applyBorder="1" applyAlignment="1"/>
    <xf numFmtId="0" fontId="24" fillId="5" borderId="45" xfId="0" applyFont="1" applyFill="1" applyBorder="1" applyAlignment="1"/>
    <xf numFmtId="0" fontId="24" fillId="5" borderId="4" xfId="0" applyFont="1" applyFill="1" applyBorder="1" applyAlignment="1"/>
    <xf numFmtId="0" fontId="24" fillId="5" borderId="21" xfId="0" applyFont="1" applyFill="1" applyBorder="1" applyAlignment="1"/>
    <xf numFmtId="0" fontId="24" fillId="5" borderId="55" xfId="0" applyFont="1" applyFill="1" applyBorder="1" applyAlignment="1"/>
    <xf numFmtId="0" fontId="24" fillId="5" borderId="23" xfId="0" applyFont="1" applyFill="1" applyBorder="1" applyAlignment="1"/>
    <xf numFmtId="0" fontId="24" fillId="5" borderId="24" xfId="0" applyFont="1" applyFill="1" applyBorder="1" applyAlignment="1"/>
    <xf numFmtId="0" fontId="24" fillId="6" borderId="45" xfId="0" applyFont="1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0" fillId="6" borderId="21" xfId="0" applyFill="1" applyBorder="1" applyAlignment="1">
      <alignment horizontal="left" vertical="center"/>
    </xf>
    <xf numFmtId="0" fontId="18" fillId="5" borderId="45" xfId="0" applyFont="1" applyFill="1" applyBorder="1" applyAlignment="1"/>
    <xf numFmtId="0" fontId="18" fillId="5" borderId="4" xfId="0" applyFont="1" applyFill="1" applyBorder="1" applyAlignment="1"/>
    <xf numFmtId="0" fontId="18" fillId="5" borderId="21" xfId="0" applyFont="1" applyFill="1" applyBorder="1" applyAlignment="1"/>
    <xf numFmtId="0" fontId="22" fillId="6" borderId="45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/>
    </xf>
    <xf numFmtId="0" fontId="22" fillId="6" borderId="21" xfId="0" applyFont="1" applyFill="1" applyBorder="1" applyAlignment="1">
      <alignment horizontal="center" vertical="center"/>
    </xf>
    <xf numFmtId="0" fontId="24" fillId="10" borderId="38" xfId="0" applyFont="1" applyFill="1" applyBorder="1" applyAlignment="1">
      <alignment vertical="top"/>
    </xf>
    <xf numFmtId="0" fontId="24" fillId="0" borderId="39" xfId="0" applyFont="1" applyBorder="1" applyAlignment="1"/>
    <xf numFmtId="0" fontId="18" fillId="15" borderId="36" xfId="0" applyFont="1" applyFill="1" applyBorder="1" applyAlignment="1">
      <alignment vertical="top"/>
    </xf>
    <xf numFmtId="0" fontId="18" fillId="0" borderId="37" xfId="0" applyFont="1" applyBorder="1" applyAlignment="1"/>
    <xf numFmtId="0" fontId="10" fillId="6" borderId="56" xfId="0" applyFont="1" applyFill="1" applyBorder="1" applyAlignment="1">
      <alignment horizontal="center" vertical="top" wrapText="1"/>
    </xf>
    <xf numFmtId="0" fontId="0" fillId="0" borderId="35" xfId="0" applyBorder="1" applyAlignment="1">
      <alignment horizontal="center"/>
    </xf>
    <xf numFmtId="0" fontId="0" fillId="0" borderId="54" xfId="0" applyBorder="1" applyAlignment="1">
      <alignment horizontal="center"/>
    </xf>
    <xf numFmtId="0" fontId="6" fillId="5" borderId="9" xfId="0" applyFont="1" applyFill="1" applyBorder="1" applyAlignment="1">
      <alignment vertical="top" wrapText="1"/>
    </xf>
    <xf numFmtId="0" fontId="18" fillId="5" borderId="10" xfId="0" applyFont="1" applyFill="1" applyBorder="1" applyAlignment="1">
      <alignment vertical="top"/>
    </xf>
    <xf numFmtId="0" fontId="18" fillId="5" borderId="11" xfId="0" applyFont="1" applyFill="1" applyBorder="1" applyAlignment="1">
      <alignment vertical="top"/>
    </xf>
    <xf numFmtId="0" fontId="10" fillId="6" borderId="35" xfId="0" applyFont="1" applyFill="1" applyBorder="1" applyAlignment="1">
      <alignment horizontal="left" vertical="top" wrapText="1"/>
    </xf>
    <xf numFmtId="0" fontId="10" fillId="6" borderId="54" xfId="0" applyFont="1" applyFill="1" applyBorder="1" applyAlignment="1">
      <alignment horizontal="left" vertical="top" wrapText="1"/>
    </xf>
    <xf numFmtId="0" fontId="18" fillId="0" borderId="56" xfId="0" applyFont="1" applyFill="1" applyBorder="1" applyAlignment="1">
      <alignment horizontal="left" vertical="top"/>
    </xf>
    <xf numFmtId="0" fontId="18" fillId="0" borderId="35" xfId="0" applyFont="1" applyFill="1" applyBorder="1" applyAlignment="1">
      <alignment horizontal="left" vertical="top"/>
    </xf>
    <xf numFmtId="0" fontId="18" fillId="0" borderId="4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2" fillId="5" borderId="9" xfId="0" applyFont="1" applyFill="1" applyBorder="1" applyAlignment="1">
      <alignment horizontal="left" vertical="top"/>
    </xf>
    <xf numFmtId="0" fontId="12" fillId="5" borderId="22" xfId="0" applyFont="1" applyFill="1" applyBorder="1" applyAlignment="1">
      <alignment horizontal="left" vertical="top"/>
    </xf>
    <xf numFmtId="0" fontId="12" fillId="5" borderId="23" xfId="0" applyFont="1" applyFill="1" applyBorder="1" applyAlignment="1">
      <alignment horizontal="left" vertical="top"/>
    </xf>
    <xf numFmtId="0" fontId="12" fillId="5" borderId="24" xfId="0" applyFont="1" applyFill="1" applyBorder="1" applyAlignment="1">
      <alignment horizontal="left" vertical="top"/>
    </xf>
    <xf numFmtId="0" fontId="18" fillId="15" borderId="45" xfId="0" applyFont="1" applyFill="1" applyBorder="1" applyAlignment="1">
      <alignment horizontal="left" vertical="top"/>
    </xf>
    <xf numFmtId="0" fontId="12" fillId="5" borderId="41" xfId="0" applyFont="1" applyFill="1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12" fillId="6" borderId="4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5" borderId="38" xfId="0" applyFont="1" applyFill="1" applyBorder="1" applyAlignment="1">
      <alignment horizontal="left" vertical="top"/>
    </xf>
    <xf numFmtId="0" fontId="12" fillId="5" borderId="39" xfId="0" applyFont="1" applyFill="1" applyBorder="1" applyAlignment="1">
      <alignment horizontal="left" vertical="top"/>
    </xf>
    <xf numFmtId="0" fontId="12" fillId="5" borderId="44" xfId="0" applyFont="1" applyFill="1" applyBorder="1" applyAlignment="1">
      <alignment horizontal="left" vertical="top"/>
    </xf>
    <xf numFmtId="0" fontId="18" fillId="0" borderId="10" xfId="0" applyFont="1" applyBorder="1" applyAlignment="1">
      <alignment horizontal="left" vertical="top"/>
    </xf>
    <xf numFmtId="0" fontId="18" fillId="0" borderId="11" xfId="0" applyFont="1" applyBorder="1" applyAlignment="1">
      <alignment horizontal="left" vertical="top"/>
    </xf>
    <xf numFmtId="0" fontId="12" fillId="16" borderId="9" xfId="0" applyFont="1" applyFill="1" applyBorder="1" applyAlignment="1">
      <alignment horizontal="left" vertical="top"/>
    </xf>
    <xf numFmtId="0" fontId="12" fillId="6" borderId="56" xfId="0" applyFont="1" applyFill="1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54" xfId="0" applyBorder="1" applyAlignment="1">
      <alignment horizontal="center" vertical="top"/>
    </xf>
    <xf numFmtId="0" fontId="18" fillId="6" borderId="56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left" vertical="top"/>
    </xf>
    <xf numFmtId="0" fontId="12" fillId="5" borderId="26" xfId="0" applyFont="1" applyFill="1" applyBorder="1" applyAlignment="1">
      <alignment horizontal="left" vertical="top"/>
    </xf>
    <xf numFmtId="0" fontId="9" fillId="3" borderId="56" xfId="0" applyFont="1" applyFill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9" fillId="3" borderId="36" xfId="0" applyFont="1" applyFill="1" applyBorder="1" applyAlignment="1">
      <alignment horizontal="center" vertical="top" wrapText="1"/>
    </xf>
    <xf numFmtId="0" fontId="9" fillId="3" borderId="37" xfId="0" applyFont="1" applyFill="1" applyBorder="1" applyAlignment="1">
      <alignment horizontal="center" vertical="top" wrapText="1"/>
    </xf>
    <xf numFmtId="0" fontId="9" fillId="3" borderId="50" xfId="0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 wrapText="1"/>
    </xf>
    <xf numFmtId="0" fontId="16" fillId="2" borderId="11" xfId="0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17" fillId="2" borderId="11" xfId="0" applyFont="1" applyFill="1" applyBorder="1" applyAlignment="1">
      <alignment horizontal="center" vertical="top" wrapText="1"/>
    </xf>
    <xf numFmtId="0" fontId="10" fillId="6" borderId="5" xfId="0" applyFont="1" applyFill="1" applyBorder="1" applyAlignment="1">
      <alignment horizontal="center" vertical="top" wrapText="1"/>
    </xf>
    <xf numFmtId="0" fontId="10" fillId="6" borderId="4" xfId="0" applyFont="1" applyFill="1" applyBorder="1" applyAlignment="1">
      <alignment horizontal="center" vertical="top" wrapText="1"/>
    </xf>
    <xf numFmtId="0" fontId="10" fillId="6" borderId="40" xfId="0" applyFont="1" applyFill="1" applyBorder="1" applyAlignment="1">
      <alignment horizontal="center" vertical="top" wrapText="1"/>
    </xf>
    <xf numFmtId="0" fontId="21" fillId="2" borderId="9" xfId="0" applyFont="1" applyFill="1" applyBorder="1" applyAlignment="1">
      <alignment horizontal="center" vertical="top" wrapText="1"/>
    </xf>
    <xf numFmtId="0" fontId="21" fillId="2" borderId="10" xfId="0" applyFont="1" applyFill="1" applyBorder="1" applyAlignment="1">
      <alignment horizontal="center" vertical="top" wrapText="1"/>
    </xf>
    <xf numFmtId="0" fontId="21" fillId="2" borderId="11" xfId="0" applyFont="1" applyFill="1" applyBorder="1" applyAlignment="1">
      <alignment horizontal="center" vertical="top" wrapText="1"/>
    </xf>
    <xf numFmtId="0" fontId="18" fillId="0" borderId="57" xfId="0" applyFont="1" applyFill="1" applyBorder="1" applyAlignment="1">
      <alignment horizontal="left" vertical="top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9999FF"/>
      <color rgb="FF96969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3:J119"/>
  <sheetViews>
    <sheetView view="pageLayout" zoomScaleNormal="100" workbookViewId="0">
      <selection activeCell="E2" sqref="E2"/>
    </sheetView>
  </sheetViews>
  <sheetFormatPr defaultRowHeight="15" x14ac:dyDescent="0.25"/>
  <cols>
    <col min="1" max="1" width="4.85546875" customWidth="1"/>
    <col min="2" max="2" width="50.28515625" customWidth="1"/>
    <col min="3" max="3" width="9" customWidth="1"/>
    <col min="4" max="4" width="9.42578125" customWidth="1"/>
    <col min="5" max="5" width="11.85546875" customWidth="1"/>
    <col min="6" max="6" width="17" customWidth="1"/>
    <col min="7" max="7" width="10.5703125" customWidth="1"/>
    <col min="8" max="8" width="7.140625" customWidth="1"/>
  </cols>
  <sheetData>
    <row r="3" spans="1:6" ht="15.75" thickBot="1" x14ac:dyDescent="0.3">
      <c r="A3" s="1"/>
      <c r="B3" s="2"/>
      <c r="C3" s="1"/>
      <c r="D3" s="1"/>
      <c r="E3" s="1"/>
      <c r="F3" s="1"/>
    </row>
    <row r="4" spans="1:6" s="15" customFormat="1" ht="40.9" customHeight="1" thickBot="1" x14ac:dyDescent="0.3">
      <c r="A4" s="50" t="s">
        <v>0</v>
      </c>
      <c r="B4" s="51" t="s">
        <v>1</v>
      </c>
      <c r="C4" s="51" t="s">
        <v>2</v>
      </c>
      <c r="D4" s="51" t="s">
        <v>3</v>
      </c>
      <c r="E4" s="51" t="s">
        <v>4</v>
      </c>
      <c r="F4" s="52" t="s">
        <v>5</v>
      </c>
    </row>
    <row r="5" spans="1:6" ht="21.75" thickBot="1" x14ac:dyDescent="0.3">
      <c r="A5" s="392" t="s">
        <v>100</v>
      </c>
      <c r="B5" s="393"/>
      <c r="C5" s="393"/>
      <c r="D5" s="393"/>
      <c r="E5" s="393"/>
      <c r="F5" s="394"/>
    </row>
    <row r="6" spans="1:6" ht="19.5" customHeight="1" thickBot="1" x14ac:dyDescent="0.3">
      <c r="A6" s="395" t="s">
        <v>13</v>
      </c>
      <c r="B6" s="396"/>
      <c r="C6" s="396"/>
      <c r="D6" s="396"/>
      <c r="E6" s="396"/>
      <c r="F6" s="397"/>
    </row>
    <row r="7" spans="1:6" ht="15.6" customHeight="1" thickBot="1" x14ac:dyDescent="0.3">
      <c r="A7" s="406" t="s">
        <v>101</v>
      </c>
      <c r="B7" s="408"/>
      <c r="C7" s="38"/>
      <c r="D7" s="38"/>
      <c r="E7" s="38"/>
      <c r="F7" s="39"/>
    </row>
    <row r="8" spans="1:6" ht="63.75" customHeight="1" x14ac:dyDescent="0.25">
      <c r="A8" s="195">
        <v>1</v>
      </c>
      <c r="B8" s="5" t="s">
        <v>12</v>
      </c>
      <c r="C8" s="81" t="s">
        <v>8</v>
      </c>
      <c r="D8" s="81">
        <v>3</v>
      </c>
      <c r="E8" s="79"/>
      <c r="F8" s="212">
        <f>D8*E8</f>
        <v>0</v>
      </c>
    </row>
    <row r="9" spans="1:6" ht="47.25" customHeight="1" x14ac:dyDescent="0.25">
      <c r="A9" s="201">
        <v>2</v>
      </c>
      <c r="B9" s="3" t="s">
        <v>11</v>
      </c>
      <c r="C9" s="22" t="s">
        <v>7</v>
      </c>
      <c r="D9" s="22">
        <v>12</v>
      </c>
      <c r="E9" s="80"/>
      <c r="F9" s="213">
        <f>D9*E9</f>
        <v>0</v>
      </c>
    </row>
    <row r="10" spans="1:6" ht="16.899999999999999" customHeight="1" x14ac:dyDescent="0.25">
      <c r="A10" s="390" t="s">
        <v>92</v>
      </c>
      <c r="B10" s="391"/>
      <c r="C10" s="391"/>
      <c r="D10" s="391"/>
      <c r="E10" s="401"/>
      <c r="F10" s="214">
        <f>F8+F9</f>
        <v>0</v>
      </c>
    </row>
    <row r="11" spans="1:6" ht="16.899999999999999" customHeight="1" x14ac:dyDescent="0.25">
      <c r="A11" s="390" t="s">
        <v>125</v>
      </c>
      <c r="B11" s="404"/>
      <c r="C11" s="404"/>
      <c r="D11" s="404"/>
      <c r="E11" s="405"/>
      <c r="F11" s="214">
        <f>F10*0.23</f>
        <v>0</v>
      </c>
    </row>
    <row r="12" spans="1:6" ht="16.899999999999999" customHeight="1" thickBot="1" x14ac:dyDescent="0.3">
      <c r="A12" s="390" t="s">
        <v>180</v>
      </c>
      <c r="B12" s="391"/>
      <c r="C12" s="391"/>
      <c r="D12" s="391"/>
      <c r="E12" s="391"/>
      <c r="F12" s="215">
        <f>F10+F11</f>
        <v>0</v>
      </c>
    </row>
    <row r="13" spans="1:6" ht="16.149999999999999" customHeight="1" thickBot="1" x14ac:dyDescent="0.3">
      <c r="A13" s="406" t="s">
        <v>102</v>
      </c>
      <c r="B13" s="407"/>
      <c r="C13" s="40"/>
      <c r="D13" s="40"/>
      <c r="E13" s="41"/>
      <c r="F13" s="42"/>
    </row>
    <row r="14" spans="1:6" ht="129" customHeight="1" x14ac:dyDescent="0.25">
      <c r="A14" s="196">
        <v>3</v>
      </c>
      <c r="B14" s="4" t="s">
        <v>55</v>
      </c>
      <c r="C14" s="82" t="s">
        <v>6</v>
      </c>
      <c r="D14" s="82">
        <v>8</v>
      </c>
      <c r="E14" s="83"/>
      <c r="F14" s="216">
        <f>D14*E14</f>
        <v>0</v>
      </c>
    </row>
    <row r="15" spans="1:6" ht="129" customHeight="1" x14ac:dyDescent="0.25">
      <c r="A15" s="197">
        <v>4</v>
      </c>
      <c r="B15" s="3" t="s">
        <v>56</v>
      </c>
      <c r="C15" s="20" t="s">
        <v>6</v>
      </c>
      <c r="D15" s="20">
        <v>6</v>
      </c>
      <c r="E15" s="85"/>
      <c r="F15" s="217">
        <f>D15*E15</f>
        <v>0</v>
      </c>
    </row>
    <row r="16" spans="1:6" ht="31.9" customHeight="1" thickBot="1" x14ac:dyDescent="0.3">
      <c r="A16" s="198">
        <v>5</v>
      </c>
      <c r="B16" s="6" t="s">
        <v>9</v>
      </c>
      <c r="C16" s="87" t="s">
        <v>7</v>
      </c>
      <c r="D16" s="87">
        <v>54</v>
      </c>
      <c r="E16" s="109"/>
      <c r="F16" s="218">
        <f>D16*E16</f>
        <v>0</v>
      </c>
    </row>
    <row r="17" spans="1:10" ht="19.5" customHeight="1" thickBot="1" x14ac:dyDescent="0.3">
      <c r="A17" s="384" t="s">
        <v>92</v>
      </c>
      <c r="B17" s="385"/>
      <c r="C17" s="385"/>
      <c r="D17" s="385"/>
      <c r="E17" s="386"/>
      <c r="F17" s="221">
        <f>F14+F15+F16</f>
        <v>0</v>
      </c>
    </row>
    <row r="18" spans="1:10" ht="18.75" customHeight="1" thickBot="1" x14ac:dyDescent="0.3">
      <c r="A18" s="384" t="s">
        <v>172</v>
      </c>
      <c r="B18" s="385"/>
      <c r="C18" s="385"/>
      <c r="D18" s="385"/>
      <c r="E18" s="386"/>
      <c r="F18" s="221">
        <f>F17*0.08</f>
        <v>0</v>
      </c>
    </row>
    <row r="19" spans="1:10" ht="18" customHeight="1" thickBot="1" x14ac:dyDescent="0.3">
      <c r="A19" s="384" t="s">
        <v>173</v>
      </c>
      <c r="B19" s="385"/>
      <c r="C19" s="385"/>
      <c r="D19" s="385"/>
      <c r="E19" s="386"/>
      <c r="F19" s="221">
        <f>F17+F18</f>
        <v>0</v>
      </c>
    </row>
    <row r="20" spans="1:10" ht="24" customHeight="1" thickBot="1" x14ac:dyDescent="0.3">
      <c r="A20" s="43"/>
      <c r="B20" s="207" t="s">
        <v>123</v>
      </c>
      <c r="C20" s="44"/>
      <c r="D20" s="44"/>
      <c r="E20" s="45"/>
      <c r="F20" s="46"/>
    </row>
    <row r="21" spans="1:10" ht="25.5" x14ac:dyDescent="0.25">
      <c r="A21" s="196">
        <v>6</v>
      </c>
      <c r="B21" s="4" t="s">
        <v>10</v>
      </c>
      <c r="C21" s="82" t="s">
        <v>6</v>
      </c>
      <c r="D21" s="82">
        <v>14</v>
      </c>
      <c r="E21" s="83"/>
      <c r="F21" s="84">
        <f>D21*E21</f>
        <v>0</v>
      </c>
      <c r="G21" s="10"/>
    </row>
    <row r="22" spans="1:10" x14ac:dyDescent="0.25">
      <c r="A22" s="390" t="s">
        <v>92</v>
      </c>
      <c r="B22" s="391"/>
      <c r="C22" s="391"/>
      <c r="D22" s="391"/>
      <c r="E22" s="391"/>
      <c r="F22" s="219">
        <f>F21</f>
        <v>0</v>
      </c>
    </row>
    <row r="23" spans="1:10" x14ac:dyDescent="0.25">
      <c r="A23" s="390" t="s">
        <v>172</v>
      </c>
      <c r="B23" s="404"/>
      <c r="C23" s="404"/>
      <c r="D23" s="404"/>
      <c r="E23" s="405"/>
      <c r="F23" s="220">
        <f>F22*0.08</f>
        <v>0</v>
      </c>
    </row>
    <row r="24" spans="1:10" x14ac:dyDescent="0.25">
      <c r="A24" s="387" t="s">
        <v>180</v>
      </c>
      <c r="B24" s="402"/>
      <c r="C24" s="402"/>
      <c r="D24" s="402"/>
      <c r="E24" s="403"/>
      <c r="F24" s="220">
        <f>F22+F23</f>
        <v>0</v>
      </c>
      <c r="G24" s="36"/>
      <c r="H24" s="36"/>
      <c r="I24" s="36"/>
      <c r="J24" s="36"/>
    </row>
    <row r="25" spans="1:10" ht="15.75" thickBot="1" x14ac:dyDescent="0.3">
      <c r="A25" s="107"/>
      <c r="B25" s="92"/>
      <c r="C25" s="92"/>
      <c r="D25" s="92"/>
      <c r="E25" s="208"/>
      <c r="F25" s="209"/>
      <c r="G25" s="36"/>
      <c r="H25" s="36"/>
      <c r="I25" s="36"/>
      <c r="J25" s="36"/>
    </row>
    <row r="26" spans="1:10" ht="15.75" thickBot="1" x14ac:dyDescent="0.3">
      <c r="A26" s="374" t="s">
        <v>201</v>
      </c>
      <c r="B26" s="375"/>
      <c r="C26" s="375"/>
      <c r="D26" s="375"/>
      <c r="E26" s="376"/>
      <c r="F26" s="250">
        <f>F10+F17</f>
        <v>0</v>
      </c>
      <c r="G26" s="36"/>
      <c r="H26" s="36"/>
      <c r="I26" s="36"/>
      <c r="J26" s="36"/>
    </row>
    <row r="27" spans="1:10" ht="15.75" thickBot="1" x14ac:dyDescent="0.3">
      <c r="A27" s="374" t="s">
        <v>201</v>
      </c>
      <c r="B27" s="375"/>
      <c r="C27" s="375"/>
      <c r="D27" s="375"/>
      <c r="E27" s="376"/>
      <c r="F27" s="251">
        <f>F12+F19</f>
        <v>0</v>
      </c>
      <c r="G27" s="36"/>
      <c r="H27" s="36"/>
      <c r="I27" s="36"/>
      <c r="J27" s="36"/>
    </row>
    <row r="28" spans="1:10" ht="15.75" thickBot="1" x14ac:dyDescent="0.3">
      <c r="A28" s="226"/>
      <c r="B28" s="227"/>
      <c r="C28" s="227"/>
      <c r="D28" s="227"/>
      <c r="E28" s="228"/>
      <c r="F28" s="229"/>
      <c r="G28" s="36"/>
      <c r="H28" s="36"/>
      <c r="I28" s="36"/>
      <c r="J28" s="36"/>
    </row>
    <row r="29" spans="1:10" ht="15.75" thickBot="1" x14ac:dyDescent="0.3">
      <c r="A29" s="374" t="s">
        <v>202</v>
      </c>
      <c r="B29" s="375"/>
      <c r="C29" s="375"/>
      <c r="D29" s="375"/>
      <c r="E29" s="376"/>
      <c r="F29" s="250">
        <f>F22</f>
        <v>0</v>
      </c>
      <c r="G29" s="191"/>
      <c r="H29" s="190"/>
      <c r="I29" s="36"/>
      <c r="J29" s="36"/>
    </row>
    <row r="30" spans="1:10" ht="15.75" thickBot="1" x14ac:dyDescent="0.3">
      <c r="A30" s="374" t="s">
        <v>202</v>
      </c>
      <c r="B30" s="375"/>
      <c r="C30" s="375"/>
      <c r="D30" s="375"/>
      <c r="E30" s="376"/>
      <c r="F30" s="251">
        <f>F24</f>
        <v>0</v>
      </c>
      <c r="G30" s="191"/>
      <c r="H30" s="190"/>
      <c r="I30" s="36"/>
      <c r="J30" s="36"/>
    </row>
    <row r="31" spans="1:10" ht="15.75" thickBot="1" x14ac:dyDescent="0.3">
      <c r="A31" s="222"/>
      <c r="B31" s="223"/>
      <c r="C31" s="223"/>
      <c r="D31" s="223"/>
      <c r="E31" s="224"/>
      <c r="F31" s="225"/>
      <c r="G31" s="191"/>
      <c r="H31" s="190"/>
      <c r="I31" s="36"/>
      <c r="J31" s="36"/>
    </row>
    <row r="32" spans="1:10" s="15" customFormat="1" ht="39" thickBot="1" x14ac:dyDescent="0.3">
      <c r="A32" s="53" t="s">
        <v>0</v>
      </c>
      <c r="B32" s="54" t="s">
        <v>1</v>
      </c>
      <c r="C32" s="54" t="s">
        <v>2</v>
      </c>
      <c r="D32" s="54" t="s">
        <v>3</v>
      </c>
      <c r="E32" s="54" t="s">
        <v>4</v>
      </c>
      <c r="F32" s="55" t="s">
        <v>5</v>
      </c>
    </row>
    <row r="33" spans="1:7" ht="16.5" thickBot="1" x14ac:dyDescent="0.3">
      <c r="A33" s="398" t="s">
        <v>104</v>
      </c>
      <c r="B33" s="399"/>
      <c r="C33" s="399"/>
      <c r="D33" s="399"/>
      <c r="E33" s="399"/>
      <c r="F33" s="400"/>
    </row>
    <row r="34" spans="1:7" ht="15.75" thickBot="1" x14ac:dyDescent="0.3">
      <c r="A34" s="47"/>
      <c r="B34" s="48" t="s">
        <v>103</v>
      </c>
      <c r="C34" s="48"/>
      <c r="D34" s="48"/>
      <c r="E34" s="48"/>
      <c r="F34" s="49"/>
    </row>
    <row r="35" spans="1:7" ht="25.5" x14ac:dyDescent="0.25">
      <c r="A35" s="199">
        <v>7</v>
      </c>
      <c r="B35" s="4" t="s">
        <v>14</v>
      </c>
      <c r="C35" s="82" t="s">
        <v>6</v>
      </c>
      <c r="D35" s="82">
        <v>1</v>
      </c>
      <c r="E35" s="83"/>
      <c r="F35" s="230">
        <f>D35*E35</f>
        <v>0</v>
      </c>
    </row>
    <row r="36" spans="1:7" x14ac:dyDescent="0.25">
      <c r="A36" s="202">
        <v>8</v>
      </c>
      <c r="B36" s="7" t="s">
        <v>15</v>
      </c>
      <c r="C36" s="95" t="s">
        <v>7</v>
      </c>
      <c r="D36" s="95">
        <v>4</v>
      </c>
      <c r="E36" s="112"/>
      <c r="F36" s="231">
        <f>D36*E36</f>
        <v>0</v>
      </c>
    </row>
    <row r="37" spans="1:7" ht="114.75" x14ac:dyDescent="0.25">
      <c r="A37" s="203">
        <v>9</v>
      </c>
      <c r="B37" s="3" t="s">
        <v>57</v>
      </c>
      <c r="C37" s="20" t="s">
        <v>6</v>
      </c>
      <c r="D37" s="20">
        <v>27</v>
      </c>
      <c r="E37" s="85"/>
      <c r="F37" s="341">
        <f>D37*E37</f>
        <v>0</v>
      </c>
    </row>
    <row r="38" spans="1:7" ht="115.5" thickBot="1" x14ac:dyDescent="0.3">
      <c r="A38" s="204">
        <v>10</v>
      </c>
      <c r="B38" s="8" t="s">
        <v>55</v>
      </c>
      <c r="C38" s="110" t="s">
        <v>6</v>
      </c>
      <c r="D38" s="110">
        <v>1</v>
      </c>
      <c r="E38" s="111"/>
      <c r="F38" s="232">
        <f>D38*E38</f>
        <v>0</v>
      </c>
    </row>
    <row r="39" spans="1:7" ht="15.75" thickBot="1" x14ac:dyDescent="0.3">
      <c r="A39" s="384" t="s">
        <v>92</v>
      </c>
      <c r="B39" s="385"/>
      <c r="C39" s="385"/>
      <c r="D39" s="385"/>
      <c r="E39" s="386"/>
      <c r="F39" s="233">
        <f>F35+F36+F37+F38</f>
        <v>0</v>
      </c>
    </row>
    <row r="40" spans="1:7" ht="15.75" thickBot="1" x14ac:dyDescent="0.3">
      <c r="A40" s="384" t="s">
        <v>172</v>
      </c>
      <c r="B40" s="385"/>
      <c r="C40" s="385"/>
      <c r="D40" s="385"/>
      <c r="E40" s="386"/>
      <c r="F40" s="233">
        <f>F39*0.08</f>
        <v>0</v>
      </c>
    </row>
    <row r="41" spans="1:7" ht="15.75" thickBot="1" x14ac:dyDescent="0.3">
      <c r="A41" s="384" t="s">
        <v>173</v>
      </c>
      <c r="B41" s="385"/>
      <c r="C41" s="385"/>
      <c r="D41" s="385"/>
      <c r="E41" s="386"/>
      <c r="F41" s="233">
        <f>F39+F40</f>
        <v>0</v>
      </c>
    </row>
    <row r="42" spans="1:7" x14ac:dyDescent="0.25">
      <c r="A42" s="56"/>
      <c r="B42" s="60" t="s">
        <v>174</v>
      </c>
      <c r="C42" s="57"/>
      <c r="D42" s="57"/>
      <c r="E42" s="58"/>
      <c r="F42" s="59"/>
    </row>
    <row r="43" spans="1:7" ht="25.5" x14ac:dyDescent="0.25">
      <c r="A43" s="197">
        <v>11</v>
      </c>
      <c r="B43" s="3" t="s">
        <v>24</v>
      </c>
      <c r="C43" s="20" t="s">
        <v>6</v>
      </c>
      <c r="D43" s="20">
        <v>28</v>
      </c>
      <c r="E43" s="85"/>
      <c r="F43" s="210">
        <f>D43*E43</f>
        <v>0</v>
      </c>
      <c r="G43" s="10"/>
    </row>
    <row r="44" spans="1:7" x14ac:dyDescent="0.25">
      <c r="A44" s="390" t="s">
        <v>92</v>
      </c>
      <c r="B44" s="391"/>
      <c r="C44" s="391"/>
      <c r="D44" s="391"/>
      <c r="E44" s="391"/>
      <c r="F44" s="234">
        <f>F43</f>
        <v>0</v>
      </c>
    </row>
    <row r="45" spans="1:7" ht="15.75" thickBot="1" x14ac:dyDescent="0.3">
      <c r="A45" s="387" t="s">
        <v>172</v>
      </c>
      <c r="B45" s="388"/>
      <c r="C45" s="388"/>
      <c r="D45" s="388"/>
      <c r="E45" s="389"/>
      <c r="F45" s="235">
        <f>F44*0.08</f>
        <v>0</v>
      </c>
    </row>
    <row r="46" spans="1:7" ht="15.75" thickBot="1" x14ac:dyDescent="0.3">
      <c r="A46" s="409" t="s">
        <v>180</v>
      </c>
      <c r="B46" s="410"/>
      <c r="C46" s="410"/>
      <c r="D46" s="410"/>
      <c r="E46" s="411"/>
      <c r="F46" s="238">
        <f>F44+F45</f>
        <v>0</v>
      </c>
    </row>
    <row r="47" spans="1:7" ht="15.75" thickBot="1" x14ac:dyDescent="0.3">
      <c r="A47" s="107"/>
      <c r="B47" s="92"/>
      <c r="C47" s="92"/>
      <c r="D47" s="92"/>
      <c r="E47" s="92"/>
      <c r="F47" s="237"/>
    </row>
    <row r="48" spans="1:7" ht="15.75" thickBot="1" x14ac:dyDescent="0.3">
      <c r="A48" s="374" t="s">
        <v>203</v>
      </c>
      <c r="B48" s="375"/>
      <c r="C48" s="375"/>
      <c r="D48" s="375"/>
      <c r="E48" s="376"/>
      <c r="F48" s="250">
        <f>F39</f>
        <v>0</v>
      </c>
    </row>
    <row r="49" spans="1:8" ht="15.75" thickBot="1" x14ac:dyDescent="0.3">
      <c r="A49" s="374" t="s">
        <v>203</v>
      </c>
      <c r="B49" s="375"/>
      <c r="C49" s="375"/>
      <c r="D49" s="375"/>
      <c r="E49" s="376"/>
      <c r="F49" s="251">
        <f>F41</f>
        <v>0</v>
      </c>
    </row>
    <row r="50" spans="1:8" ht="15.75" thickBot="1" x14ac:dyDescent="0.3">
      <c r="A50" s="226"/>
      <c r="B50" s="227"/>
      <c r="C50" s="227"/>
      <c r="D50" s="227"/>
      <c r="E50" s="228"/>
      <c r="F50" s="229"/>
    </row>
    <row r="51" spans="1:8" ht="15.75" thickBot="1" x14ac:dyDescent="0.3">
      <c r="A51" s="374" t="s">
        <v>204</v>
      </c>
      <c r="B51" s="375"/>
      <c r="C51" s="375"/>
      <c r="D51" s="375"/>
      <c r="E51" s="376"/>
      <c r="F51" s="250">
        <f>F44</f>
        <v>0</v>
      </c>
    </row>
    <row r="52" spans="1:8" ht="15.75" thickBot="1" x14ac:dyDescent="0.3">
      <c r="A52" s="374" t="s">
        <v>204</v>
      </c>
      <c r="B52" s="375"/>
      <c r="C52" s="375"/>
      <c r="D52" s="375"/>
      <c r="E52" s="376"/>
      <c r="F52" s="251">
        <f>F46</f>
        <v>0</v>
      </c>
      <c r="G52" s="191"/>
      <c r="H52" s="190"/>
    </row>
    <row r="53" spans="1:8" ht="15.75" thickBot="1" x14ac:dyDescent="0.3">
      <c r="A53" s="226"/>
      <c r="B53" s="148"/>
      <c r="C53" s="148"/>
      <c r="D53" s="148"/>
      <c r="E53" s="148"/>
      <c r="F53" s="236"/>
      <c r="G53" s="191"/>
      <c r="H53" s="190"/>
    </row>
    <row r="54" spans="1:8" ht="16.5" thickBot="1" x14ac:dyDescent="0.3">
      <c r="A54" s="412" t="s">
        <v>171</v>
      </c>
      <c r="B54" s="413"/>
      <c r="C54" s="413"/>
      <c r="D54" s="413"/>
      <c r="E54" s="413"/>
      <c r="F54" s="414"/>
    </row>
    <row r="55" spans="1:8" s="15" customFormat="1" ht="38.25" x14ac:dyDescent="0.25">
      <c r="A55" s="53" t="s">
        <v>0</v>
      </c>
      <c r="B55" s="54" t="s">
        <v>1</v>
      </c>
      <c r="C55" s="54" t="s">
        <v>2</v>
      </c>
      <c r="D55" s="54" t="s">
        <v>3</v>
      </c>
      <c r="E55" s="54" t="s">
        <v>4</v>
      </c>
      <c r="F55" s="55" t="s">
        <v>5</v>
      </c>
    </row>
    <row r="56" spans="1:8" s="15" customFormat="1" ht="15" customHeight="1" x14ac:dyDescent="0.25">
      <c r="A56" s="383" t="s">
        <v>175</v>
      </c>
      <c r="B56" s="381"/>
      <c r="C56" s="381"/>
      <c r="D56" s="381"/>
      <c r="E56" s="381"/>
      <c r="F56" s="382"/>
    </row>
    <row r="57" spans="1:8" s="15" customFormat="1" ht="30" x14ac:dyDescent="0.25">
      <c r="A57" s="205">
        <v>12</v>
      </c>
      <c r="B57" s="104" t="s">
        <v>142</v>
      </c>
      <c r="C57" s="118">
        <v>3</v>
      </c>
      <c r="D57" s="118" t="s">
        <v>6</v>
      </c>
      <c r="E57" s="121"/>
      <c r="F57" s="122">
        <f>C57*E57</f>
        <v>0</v>
      </c>
    </row>
    <row r="58" spans="1:8" s="15" customFormat="1" ht="30" x14ac:dyDescent="0.25">
      <c r="A58" s="206">
        <v>13</v>
      </c>
      <c r="B58" s="114" t="s">
        <v>143</v>
      </c>
      <c r="C58" s="117">
        <v>4</v>
      </c>
      <c r="D58" s="117" t="s">
        <v>6</v>
      </c>
      <c r="E58" s="120"/>
      <c r="F58" s="123">
        <f>C58*E58</f>
        <v>0</v>
      </c>
    </row>
    <row r="59" spans="1:8" s="15" customFormat="1" ht="105" x14ac:dyDescent="0.25">
      <c r="A59" s="205">
        <v>14</v>
      </c>
      <c r="B59" s="104" t="s">
        <v>144</v>
      </c>
      <c r="C59" s="118">
        <v>1</v>
      </c>
      <c r="D59" s="118" t="s">
        <v>6</v>
      </c>
      <c r="E59" s="121"/>
      <c r="F59" s="123">
        <f>C59*E59</f>
        <v>0</v>
      </c>
    </row>
    <row r="60" spans="1:8" s="15" customFormat="1" ht="30" x14ac:dyDescent="0.25">
      <c r="A60" s="205">
        <v>15</v>
      </c>
      <c r="B60" s="104" t="s">
        <v>145</v>
      </c>
      <c r="C60" s="118">
        <v>20</v>
      </c>
      <c r="D60" s="118" t="s">
        <v>6</v>
      </c>
      <c r="E60" s="121"/>
      <c r="F60" s="122">
        <f t="shared" ref="F60" si="0">C60*E60</f>
        <v>0</v>
      </c>
    </row>
    <row r="61" spans="1:8" s="15" customFormat="1" ht="45" x14ac:dyDescent="0.25">
      <c r="A61" s="206">
        <v>16</v>
      </c>
      <c r="B61" s="114" t="s">
        <v>146</v>
      </c>
      <c r="C61" s="117">
        <v>12</v>
      </c>
      <c r="D61" s="117" t="s">
        <v>6</v>
      </c>
      <c r="E61" s="120"/>
      <c r="F61" s="123">
        <f t="shared" ref="F61:F72" si="1">C61*E61</f>
        <v>0</v>
      </c>
    </row>
    <row r="62" spans="1:8" s="15" customFormat="1" x14ac:dyDescent="0.25">
      <c r="A62" s="205">
        <v>17</v>
      </c>
      <c r="B62" s="104" t="s">
        <v>147</v>
      </c>
      <c r="C62" s="118">
        <v>5</v>
      </c>
      <c r="D62" s="118" t="s">
        <v>6</v>
      </c>
      <c r="E62" s="121"/>
      <c r="F62" s="122">
        <f t="shared" si="1"/>
        <v>0</v>
      </c>
    </row>
    <row r="63" spans="1:8" s="15" customFormat="1" ht="45" x14ac:dyDescent="0.25">
      <c r="A63" s="205">
        <v>18</v>
      </c>
      <c r="B63" s="104" t="s">
        <v>148</v>
      </c>
      <c r="C63" s="118">
        <f>284*0.1</f>
        <v>28.400000000000002</v>
      </c>
      <c r="D63" s="118" t="s">
        <v>21</v>
      </c>
      <c r="E63" s="121"/>
      <c r="F63" s="122">
        <f t="shared" si="1"/>
        <v>0</v>
      </c>
    </row>
    <row r="64" spans="1:8" s="15" customFormat="1" ht="30" x14ac:dyDescent="0.25">
      <c r="A64" s="206">
        <v>19</v>
      </c>
      <c r="B64" s="114" t="s">
        <v>149</v>
      </c>
      <c r="C64" s="117">
        <f>223*0.35</f>
        <v>78.05</v>
      </c>
      <c r="D64" s="117" t="s">
        <v>21</v>
      </c>
      <c r="E64" s="120"/>
      <c r="F64" s="123">
        <f t="shared" si="1"/>
        <v>0</v>
      </c>
    </row>
    <row r="65" spans="1:6" s="15" customFormat="1" ht="30" x14ac:dyDescent="0.25">
      <c r="A65" s="205">
        <v>20</v>
      </c>
      <c r="B65" s="104" t="s">
        <v>150</v>
      </c>
      <c r="C65" s="118">
        <f>386*0.45</f>
        <v>173.70000000000002</v>
      </c>
      <c r="D65" s="118" t="s">
        <v>21</v>
      </c>
      <c r="E65" s="121"/>
      <c r="F65" s="122">
        <f t="shared" si="1"/>
        <v>0</v>
      </c>
    </row>
    <row r="66" spans="1:6" s="15" customFormat="1" ht="45" x14ac:dyDescent="0.25">
      <c r="A66" s="206">
        <v>21</v>
      </c>
      <c r="B66" s="114" t="s">
        <v>151</v>
      </c>
      <c r="C66" s="117">
        <f>144*0.1</f>
        <v>14.4</v>
      </c>
      <c r="D66" s="117" t="s">
        <v>21</v>
      </c>
      <c r="E66" s="120"/>
      <c r="F66" s="123">
        <f t="shared" si="1"/>
        <v>0</v>
      </c>
    </row>
    <row r="67" spans="1:6" s="15" customFormat="1" ht="45" x14ac:dyDescent="0.25">
      <c r="A67" s="205">
        <v>22</v>
      </c>
      <c r="B67" s="104" t="s">
        <v>152</v>
      </c>
      <c r="C67" s="118">
        <f>59.5*0.2</f>
        <v>11.9</v>
      </c>
      <c r="D67" s="118" t="s">
        <v>21</v>
      </c>
      <c r="E67" s="121"/>
      <c r="F67" s="122">
        <f t="shared" si="1"/>
        <v>0</v>
      </c>
    </row>
    <row r="68" spans="1:6" s="15" customFormat="1" ht="30" x14ac:dyDescent="0.25">
      <c r="A68" s="206">
        <v>23</v>
      </c>
      <c r="B68" s="114" t="s">
        <v>153</v>
      </c>
      <c r="C68" s="117">
        <f>223*0.3</f>
        <v>66.899999999999991</v>
      </c>
      <c r="D68" s="117" t="s">
        <v>21</v>
      </c>
      <c r="E68" s="120"/>
      <c r="F68" s="123">
        <f t="shared" si="1"/>
        <v>0</v>
      </c>
    </row>
    <row r="69" spans="1:6" s="15" customFormat="1" ht="30" x14ac:dyDescent="0.25">
      <c r="A69" s="205">
        <v>24</v>
      </c>
      <c r="B69" s="104" t="s">
        <v>154</v>
      </c>
      <c r="C69" s="118">
        <f>386*0.4</f>
        <v>154.4</v>
      </c>
      <c r="D69" s="118" t="s">
        <v>21</v>
      </c>
      <c r="E69" s="121"/>
      <c r="F69" s="122">
        <f t="shared" si="1"/>
        <v>0</v>
      </c>
    </row>
    <row r="70" spans="1:6" s="15" customFormat="1" ht="30" x14ac:dyDescent="0.25">
      <c r="A70" s="206">
        <v>25</v>
      </c>
      <c r="B70" s="114" t="s">
        <v>155</v>
      </c>
      <c r="C70" s="117">
        <f>144*0.1</f>
        <v>14.4</v>
      </c>
      <c r="D70" s="117" t="s">
        <v>21</v>
      </c>
      <c r="E70" s="120"/>
      <c r="F70" s="123">
        <f t="shared" si="1"/>
        <v>0</v>
      </c>
    </row>
    <row r="71" spans="1:6" s="15" customFormat="1" ht="30" x14ac:dyDescent="0.25">
      <c r="A71" s="205">
        <v>26</v>
      </c>
      <c r="B71" s="104" t="s">
        <v>156</v>
      </c>
      <c r="C71" s="118">
        <f>59.5*0.2</f>
        <v>11.9</v>
      </c>
      <c r="D71" s="118" t="s">
        <v>21</v>
      </c>
      <c r="E71" s="121"/>
      <c r="F71" s="122">
        <f t="shared" si="1"/>
        <v>0</v>
      </c>
    </row>
    <row r="72" spans="1:6" s="15" customFormat="1" ht="165" x14ac:dyDescent="0.25">
      <c r="A72" s="205">
        <v>27</v>
      </c>
      <c r="B72" s="104" t="s">
        <v>157</v>
      </c>
      <c r="C72" s="118">
        <v>11</v>
      </c>
      <c r="D72" s="118" t="s">
        <v>6</v>
      </c>
      <c r="E72" s="121"/>
      <c r="F72" s="122">
        <f t="shared" si="1"/>
        <v>0</v>
      </c>
    </row>
    <row r="73" spans="1:6" s="15" customFormat="1" x14ac:dyDescent="0.25">
      <c r="A73" s="239">
        <v>28</v>
      </c>
      <c r="B73" s="240" t="s">
        <v>158</v>
      </c>
      <c r="C73" s="241"/>
      <c r="D73" s="240"/>
      <c r="E73" s="242"/>
      <c r="F73" s="243"/>
    </row>
    <row r="74" spans="1:6" s="15" customFormat="1" ht="45" x14ac:dyDescent="0.25">
      <c r="A74" s="205">
        <v>29</v>
      </c>
      <c r="B74" s="104" t="s">
        <v>159</v>
      </c>
      <c r="C74" s="118">
        <v>136</v>
      </c>
      <c r="D74" s="119" t="s">
        <v>6</v>
      </c>
      <c r="E74" s="125"/>
      <c r="F74" s="124">
        <f>C74*E74</f>
        <v>0</v>
      </c>
    </row>
    <row r="75" spans="1:6" s="15" customFormat="1" ht="60" x14ac:dyDescent="0.25">
      <c r="A75" s="206">
        <v>30</v>
      </c>
      <c r="B75" s="114" t="s">
        <v>160</v>
      </c>
      <c r="C75" s="117">
        <v>137</v>
      </c>
      <c r="D75" s="126" t="s">
        <v>6</v>
      </c>
      <c r="E75" s="127"/>
      <c r="F75" s="128">
        <f>C75*E75</f>
        <v>0</v>
      </c>
    </row>
    <row r="76" spans="1:6" s="15" customFormat="1" ht="45" x14ac:dyDescent="0.25">
      <c r="A76" s="205">
        <v>31</v>
      </c>
      <c r="B76" s="104" t="s">
        <v>161</v>
      </c>
      <c r="C76" s="118">
        <v>131</v>
      </c>
      <c r="D76" s="119" t="s">
        <v>6</v>
      </c>
      <c r="E76" s="125"/>
      <c r="F76" s="124">
        <f>C76*E76</f>
        <v>0</v>
      </c>
    </row>
    <row r="77" spans="1:6" s="15" customFormat="1" ht="60" x14ac:dyDescent="0.25">
      <c r="A77" s="205">
        <v>32</v>
      </c>
      <c r="B77" s="114" t="s">
        <v>162</v>
      </c>
      <c r="C77" s="117">
        <v>295</v>
      </c>
      <c r="D77" s="126" t="s">
        <v>6</v>
      </c>
      <c r="E77" s="127"/>
      <c r="F77" s="128">
        <f t="shared" ref="F77:F84" si="2">C77*E77</f>
        <v>0</v>
      </c>
    </row>
    <row r="78" spans="1:6" s="15" customFormat="1" ht="75" x14ac:dyDescent="0.25">
      <c r="A78" s="206">
        <v>33</v>
      </c>
      <c r="B78" s="104" t="s">
        <v>163</v>
      </c>
      <c r="C78" s="118">
        <v>255</v>
      </c>
      <c r="D78" s="119" t="s">
        <v>6</v>
      </c>
      <c r="E78" s="125"/>
      <c r="F78" s="124">
        <f t="shared" si="2"/>
        <v>0</v>
      </c>
    </row>
    <row r="79" spans="1:6" s="15" customFormat="1" ht="90" x14ac:dyDescent="0.25">
      <c r="A79" s="205">
        <v>34</v>
      </c>
      <c r="B79" s="114" t="s">
        <v>164</v>
      </c>
      <c r="C79" s="117">
        <v>656</v>
      </c>
      <c r="D79" s="126" t="s">
        <v>6</v>
      </c>
      <c r="E79" s="127"/>
      <c r="F79" s="128">
        <f t="shared" si="2"/>
        <v>0</v>
      </c>
    </row>
    <row r="80" spans="1:6" s="15" customFormat="1" ht="150" x14ac:dyDescent="0.25">
      <c r="A80" s="205">
        <v>35</v>
      </c>
      <c r="B80" s="104" t="s">
        <v>165</v>
      </c>
      <c r="C80" s="118">
        <v>2</v>
      </c>
      <c r="D80" s="119" t="s">
        <v>6</v>
      </c>
      <c r="E80" s="125"/>
      <c r="F80" s="124">
        <f t="shared" si="2"/>
        <v>0</v>
      </c>
    </row>
    <row r="81" spans="1:6" s="15" customFormat="1" ht="45" x14ac:dyDescent="0.25">
      <c r="A81" s="205">
        <v>36</v>
      </c>
      <c r="B81" s="114" t="s">
        <v>166</v>
      </c>
      <c r="C81" s="117">
        <v>199.5</v>
      </c>
      <c r="D81" s="117" t="s">
        <v>7</v>
      </c>
      <c r="E81" s="120"/>
      <c r="F81" s="123">
        <f t="shared" si="2"/>
        <v>0</v>
      </c>
    </row>
    <row r="82" spans="1:6" s="15" customFormat="1" ht="75" x14ac:dyDescent="0.25">
      <c r="A82" s="206">
        <v>37</v>
      </c>
      <c r="B82" s="105" t="s">
        <v>167</v>
      </c>
      <c r="C82" s="118">
        <v>167.5</v>
      </c>
      <c r="D82" s="118" t="s">
        <v>7</v>
      </c>
      <c r="E82" s="121"/>
      <c r="F82" s="122">
        <f t="shared" si="2"/>
        <v>0</v>
      </c>
    </row>
    <row r="83" spans="1:6" s="15" customFormat="1" ht="45" x14ac:dyDescent="0.25">
      <c r="A83" s="206">
        <v>38</v>
      </c>
      <c r="B83" s="114" t="s">
        <v>170</v>
      </c>
      <c r="C83" s="117">
        <v>101</v>
      </c>
      <c r="D83" s="117" t="s">
        <v>6</v>
      </c>
      <c r="E83" s="121"/>
      <c r="F83" s="123">
        <f t="shared" si="2"/>
        <v>0</v>
      </c>
    </row>
    <row r="84" spans="1:6" s="15" customFormat="1" ht="60" x14ac:dyDescent="0.25">
      <c r="A84" s="205">
        <v>39</v>
      </c>
      <c r="B84" s="115" t="s">
        <v>168</v>
      </c>
      <c r="C84" s="117">
        <v>609</v>
      </c>
      <c r="D84" s="117" t="s">
        <v>7</v>
      </c>
      <c r="E84" s="120"/>
      <c r="F84" s="123">
        <f t="shared" si="2"/>
        <v>0</v>
      </c>
    </row>
    <row r="85" spans="1:6" s="15" customFormat="1" ht="60" x14ac:dyDescent="0.25">
      <c r="A85" s="206">
        <v>40</v>
      </c>
      <c r="B85" s="114" t="s">
        <v>50</v>
      </c>
      <c r="C85" s="117">
        <v>2</v>
      </c>
      <c r="D85" s="117" t="s">
        <v>6</v>
      </c>
      <c r="E85" s="120"/>
      <c r="F85" s="128">
        <f>C85*E85</f>
        <v>0</v>
      </c>
    </row>
    <row r="86" spans="1:6" s="15" customFormat="1" ht="37.5" customHeight="1" x14ac:dyDescent="0.25">
      <c r="A86" s="205">
        <v>41</v>
      </c>
      <c r="B86" s="104" t="s">
        <v>169</v>
      </c>
      <c r="C86" s="118">
        <v>140</v>
      </c>
      <c r="D86" s="118" t="s">
        <v>8</v>
      </c>
      <c r="E86" s="121"/>
      <c r="F86" s="124">
        <f>C86*E86</f>
        <v>0</v>
      </c>
    </row>
    <row r="87" spans="1:6" s="15" customFormat="1" x14ac:dyDescent="0.25">
      <c r="A87" s="415" t="s">
        <v>177</v>
      </c>
      <c r="B87" s="416"/>
      <c r="C87" s="416"/>
      <c r="D87" s="416"/>
      <c r="E87" s="417"/>
      <c r="F87" s="129">
        <f>F57+F58+F59+F60+F61+F62+F63+F64+F65+F66+F67+F68+F69+F70+F71+F72+F74+F75+F76+F77+F78+F79+F80+F81+F82+F83+F84</f>
        <v>0</v>
      </c>
    </row>
    <row r="88" spans="1:6" s="15" customFormat="1" x14ac:dyDescent="0.25">
      <c r="A88" s="415" t="s">
        <v>172</v>
      </c>
      <c r="B88" s="416"/>
      <c r="C88" s="416"/>
      <c r="D88" s="416"/>
      <c r="E88" s="417"/>
      <c r="F88" s="129">
        <f>F87*0.08</f>
        <v>0</v>
      </c>
    </row>
    <row r="89" spans="1:6" s="15" customFormat="1" x14ac:dyDescent="0.25">
      <c r="A89" s="415" t="s">
        <v>173</v>
      </c>
      <c r="B89" s="416"/>
      <c r="C89" s="416"/>
      <c r="D89" s="416"/>
      <c r="E89" s="417"/>
      <c r="F89" s="129">
        <f>F87+F88</f>
        <v>0</v>
      </c>
    </row>
    <row r="90" spans="1:6" s="15" customFormat="1" x14ac:dyDescent="0.25">
      <c r="A90" s="380" t="s">
        <v>176</v>
      </c>
      <c r="B90" s="381"/>
      <c r="C90" s="381"/>
      <c r="D90" s="381"/>
      <c r="E90" s="381"/>
      <c r="F90" s="382"/>
    </row>
    <row r="91" spans="1:6" s="15" customFormat="1" ht="45" x14ac:dyDescent="0.25">
      <c r="A91" s="205">
        <v>42</v>
      </c>
      <c r="B91" s="106" t="s">
        <v>178</v>
      </c>
      <c r="C91" s="118">
        <v>11</v>
      </c>
      <c r="D91" s="119" t="s">
        <v>6</v>
      </c>
      <c r="E91" s="121"/>
      <c r="F91" s="122">
        <f>C91*E91</f>
        <v>0</v>
      </c>
    </row>
    <row r="92" spans="1:6" s="15" customFormat="1" ht="45" x14ac:dyDescent="0.25">
      <c r="A92" s="342">
        <v>43</v>
      </c>
      <c r="B92" s="343" t="s">
        <v>179</v>
      </c>
      <c r="C92" s="344">
        <v>609</v>
      </c>
      <c r="D92" s="344" t="s">
        <v>7</v>
      </c>
      <c r="E92" s="345"/>
      <c r="F92" s="346">
        <f>C92*E92</f>
        <v>0</v>
      </c>
    </row>
    <row r="93" spans="1:6" s="15" customFormat="1" ht="60" x14ac:dyDescent="0.25">
      <c r="A93" s="331">
        <v>44</v>
      </c>
      <c r="B93" s="348" t="s">
        <v>294</v>
      </c>
      <c r="C93" s="349">
        <v>140</v>
      </c>
      <c r="D93" s="349" t="s">
        <v>8</v>
      </c>
      <c r="E93" s="350"/>
      <c r="F93" s="351">
        <f>C93*E93</f>
        <v>0</v>
      </c>
    </row>
    <row r="94" spans="1:6" s="15" customFormat="1" x14ac:dyDescent="0.25">
      <c r="A94" s="418" t="s">
        <v>177</v>
      </c>
      <c r="B94" s="419"/>
      <c r="C94" s="419"/>
      <c r="D94" s="419"/>
      <c r="E94" s="420"/>
      <c r="F94" s="347">
        <f>SUM(F91:F93)</f>
        <v>0</v>
      </c>
    </row>
    <row r="95" spans="1:6" s="15" customFormat="1" x14ac:dyDescent="0.25">
      <c r="A95" s="415" t="s">
        <v>172</v>
      </c>
      <c r="B95" s="421"/>
      <c r="C95" s="421"/>
      <c r="D95" s="421"/>
      <c r="E95" s="422"/>
      <c r="F95" s="113">
        <f>F94*0.08</f>
        <v>0</v>
      </c>
    </row>
    <row r="96" spans="1:6" s="15" customFormat="1" x14ac:dyDescent="0.25">
      <c r="A96" s="415" t="s">
        <v>173</v>
      </c>
      <c r="B96" s="421"/>
      <c r="C96" s="421"/>
      <c r="D96" s="421"/>
      <c r="E96" s="422"/>
      <c r="F96" s="113">
        <f>F94+F95</f>
        <v>0</v>
      </c>
    </row>
    <row r="97" spans="1:9" s="15" customFormat="1" ht="15.75" thickBot="1" x14ac:dyDescent="0.3">
      <c r="A97" s="377"/>
      <c r="B97" s="378"/>
      <c r="C97" s="378"/>
      <c r="D97" s="378"/>
      <c r="E97" s="379"/>
      <c r="F97" s="244"/>
      <c r="G97" s="130"/>
      <c r="H97" s="131"/>
      <c r="I97" s="192"/>
    </row>
    <row r="98" spans="1:9" s="15" customFormat="1" ht="15.75" thickBot="1" x14ac:dyDescent="0.3">
      <c r="A98" s="374" t="s">
        <v>205</v>
      </c>
      <c r="B98" s="375"/>
      <c r="C98" s="375"/>
      <c r="D98" s="375"/>
      <c r="E98" s="376"/>
      <c r="F98" s="250">
        <f>F87</f>
        <v>0</v>
      </c>
      <c r="G98" s="130"/>
      <c r="H98" s="131"/>
      <c r="I98" s="192"/>
    </row>
    <row r="99" spans="1:9" s="15" customFormat="1" ht="15.75" thickBot="1" x14ac:dyDescent="0.3">
      <c r="A99" s="374" t="s">
        <v>205</v>
      </c>
      <c r="B99" s="375"/>
      <c r="C99" s="375"/>
      <c r="D99" s="375"/>
      <c r="E99" s="376"/>
      <c r="F99" s="251">
        <f>F89</f>
        <v>0</v>
      </c>
      <c r="G99" s="130"/>
      <c r="H99" s="131"/>
      <c r="I99" s="192"/>
    </row>
    <row r="100" spans="1:9" s="15" customFormat="1" ht="15.75" thickBot="1" x14ac:dyDescent="0.3">
      <c r="A100" s="226"/>
      <c r="B100" s="227"/>
      <c r="C100" s="227"/>
      <c r="D100" s="227"/>
      <c r="E100" s="228"/>
      <c r="F100" s="229"/>
      <c r="G100" s="130"/>
      <c r="H100" s="130"/>
      <c r="I100" s="192"/>
    </row>
    <row r="101" spans="1:9" s="15" customFormat="1" ht="15.75" thickBot="1" x14ac:dyDescent="0.3">
      <c r="A101" s="374" t="s">
        <v>206</v>
      </c>
      <c r="B101" s="375"/>
      <c r="C101" s="375"/>
      <c r="D101" s="375"/>
      <c r="E101" s="376"/>
      <c r="F101" s="250">
        <f>F94</f>
        <v>0</v>
      </c>
      <c r="G101" s="130"/>
      <c r="H101" s="130"/>
      <c r="I101" s="192"/>
    </row>
    <row r="102" spans="1:9" s="15" customFormat="1" ht="15.75" thickBot="1" x14ac:dyDescent="0.3">
      <c r="A102" s="374" t="s">
        <v>206</v>
      </c>
      <c r="B102" s="375"/>
      <c r="C102" s="375"/>
      <c r="D102" s="375"/>
      <c r="E102" s="376"/>
      <c r="F102" s="251">
        <f>F96</f>
        <v>0</v>
      </c>
      <c r="G102" s="130"/>
      <c r="H102" s="131"/>
    </row>
    <row r="103" spans="1:9" s="15" customFormat="1" x14ac:dyDescent="0.25">
      <c r="A103" s="92"/>
      <c r="B103" s="92"/>
      <c r="C103" s="92"/>
      <c r="D103" s="92"/>
      <c r="E103" s="92"/>
      <c r="F103" s="354"/>
      <c r="G103" s="130"/>
      <c r="H103" s="131"/>
    </row>
    <row r="104" spans="1:9" s="15" customFormat="1" x14ac:dyDescent="0.25">
      <c r="A104" s="92"/>
      <c r="B104" s="92"/>
      <c r="C104" s="92"/>
      <c r="D104" s="92"/>
      <c r="E104" s="92"/>
      <c r="F104" s="354"/>
      <c r="G104" s="130"/>
      <c r="H104" s="131"/>
    </row>
    <row r="105" spans="1:9" s="15" customFormat="1" x14ac:dyDescent="0.25">
      <c r="A105" s="92"/>
      <c r="B105" s="92"/>
      <c r="C105" s="92"/>
      <c r="D105" s="92"/>
      <c r="E105" s="92"/>
      <c r="F105" s="354"/>
      <c r="G105" s="130"/>
      <c r="H105" s="131"/>
    </row>
    <row r="106" spans="1:9" s="15" customFormat="1" x14ac:dyDescent="0.25">
      <c r="A106" s="92"/>
      <c r="B106" s="92"/>
      <c r="C106" s="92"/>
      <c r="D106" s="92"/>
      <c r="E106" s="92"/>
      <c r="F106" s="354"/>
      <c r="G106" s="130"/>
      <c r="H106" s="131"/>
    </row>
    <row r="107" spans="1:9" s="15" customFormat="1" x14ac:dyDescent="0.25">
      <c r="A107" s="92"/>
      <c r="B107" s="92"/>
      <c r="C107" s="92"/>
      <c r="D107" s="92"/>
      <c r="E107" s="92"/>
      <c r="F107" s="354"/>
      <c r="G107" s="130"/>
      <c r="H107" s="131"/>
    </row>
    <row r="108" spans="1:9" s="15" customFormat="1" x14ac:dyDescent="0.25">
      <c r="A108" s="92"/>
      <c r="B108" s="92"/>
      <c r="C108" s="92"/>
      <c r="D108" s="92"/>
      <c r="E108" s="92"/>
      <c r="F108" s="354"/>
      <c r="G108" s="130"/>
      <c r="H108" s="131"/>
    </row>
    <row r="110" spans="1:9" ht="18.75" x14ac:dyDescent="0.3">
      <c r="A110" s="423" t="s">
        <v>210</v>
      </c>
      <c r="B110" s="424"/>
      <c r="C110" s="424"/>
      <c r="D110" s="424"/>
      <c r="E110" s="425"/>
      <c r="F110" s="182">
        <f>F26+F48+F98</f>
        <v>0</v>
      </c>
    </row>
    <row r="111" spans="1:9" ht="18.75" x14ac:dyDescent="0.3">
      <c r="A111" s="423" t="s">
        <v>207</v>
      </c>
      <c r="B111" s="424"/>
      <c r="C111" s="424"/>
      <c r="D111" s="424"/>
      <c r="E111" s="425"/>
      <c r="F111" s="182">
        <f>F27+F49+F99</f>
        <v>0</v>
      </c>
    </row>
    <row r="112" spans="1:9" ht="18.75" x14ac:dyDescent="0.3">
      <c r="A112" s="426"/>
      <c r="B112" s="427"/>
      <c r="C112" s="427"/>
      <c r="D112" s="427"/>
      <c r="E112" s="428"/>
      <c r="F112" s="245"/>
    </row>
    <row r="113" spans="1:6" ht="18.75" x14ac:dyDescent="0.3">
      <c r="A113" s="423" t="s">
        <v>208</v>
      </c>
      <c r="B113" s="424"/>
      <c r="C113" s="424"/>
      <c r="D113" s="424"/>
      <c r="E113" s="425"/>
      <c r="F113" s="182">
        <f>F29+F51+F101</f>
        <v>0</v>
      </c>
    </row>
    <row r="114" spans="1:6" ht="18.75" x14ac:dyDescent="0.3">
      <c r="A114" s="423" t="s">
        <v>209</v>
      </c>
      <c r="B114" s="424"/>
      <c r="C114" s="424"/>
      <c r="D114" s="424"/>
      <c r="E114" s="425"/>
      <c r="F114" s="182">
        <f>F30+F52+F96</f>
        <v>0</v>
      </c>
    </row>
    <row r="116" spans="1:6" ht="18.75" x14ac:dyDescent="0.3">
      <c r="A116" s="246" t="s">
        <v>211</v>
      </c>
      <c r="B116" s="247"/>
      <c r="C116" s="247"/>
      <c r="D116" s="247"/>
      <c r="E116" s="248"/>
      <c r="F116" s="249">
        <f>F110+F113</f>
        <v>0</v>
      </c>
    </row>
    <row r="117" spans="1:6" ht="18.75" x14ac:dyDescent="0.3">
      <c r="A117" s="429" t="s">
        <v>212</v>
      </c>
      <c r="B117" s="430"/>
      <c r="C117" s="430"/>
      <c r="D117" s="430"/>
      <c r="E117" s="431"/>
      <c r="F117" s="249">
        <f>F111+F114</f>
        <v>0</v>
      </c>
    </row>
    <row r="119" spans="1:6" x14ac:dyDescent="0.25">
      <c r="A119" s="252"/>
      <c r="B119" s="252" t="s">
        <v>213</v>
      </c>
      <c r="C119" s="252"/>
      <c r="D119" s="252"/>
      <c r="E119" s="252"/>
      <c r="F119" s="252"/>
    </row>
  </sheetData>
  <mergeCells count="48">
    <mergeCell ref="A102:E102"/>
    <mergeCell ref="A111:E111"/>
    <mergeCell ref="A112:E112"/>
    <mergeCell ref="A117:E117"/>
    <mergeCell ref="A113:E113"/>
    <mergeCell ref="A114:E114"/>
    <mergeCell ref="A110:E110"/>
    <mergeCell ref="A46:E46"/>
    <mergeCell ref="A54:F54"/>
    <mergeCell ref="A98:E98"/>
    <mergeCell ref="A87:E87"/>
    <mergeCell ref="A88:E88"/>
    <mergeCell ref="A89:E89"/>
    <mergeCell ref="A94:E94"/>
    <mergeCell ref="A96:E96"/>
    <mergeCell ref="A95:E95"/>
    <mergeCell ref="A5:F5"/>
    <mergeCell ref="A6:F6"/>
    <mergeCell ref="A33:F33"/>
    <mergeCell ref="A10:E10"/>
    <mergeCell ref="A12:E12"/>
    <mergeCell ref="A22:E22"/>
    <mergeCell ref="A24:E24"/>
    <mergeCell ref="A30:E30"/>
    <mergeCell ref="A29:E29"/>
    <mergeCell ref="A11:E11"/>
    <mergeCell ref="A13:B13"/>
    <mergeCell ref="A7:B7"/>
    <mergeCell ref="A17:E17"/>
    <mergeCell ref="A18:E18"/>
    <mergeCell ref="A19:E19"/>
    <mergeCell ref="A23:E23"/>
    <mergeCell ref="A101:E101"/>
    <mergeCell ref="A97:E97"/>
    <mergeCell ref="A26:E26"/>
    <mergeCell ref="A27:E27"/>
    <mergeCell ref="A48:E48"/>
    <mergeCell ref="A49:E49"/>
    <mergeCell ref="A51:E51"/>
    <mergeCell ref="A90:F90"/>
    <mergeCell ref="A56:F56"/>
    <mergeCell ref="A99:E99"/>
    <mergeCell ref="A39:E39"/>
    <mergeCell ref="A40:E40"/>
    <mergeCell ref="A41:E41"/>
    <mergeCell ref="A45:E45"/>
    <mergeCell ref="A52:E52"/>
    <mergeCell ref="A44:E44"/>
  </mergeCells>
  <pageMargins left="0.7" right="0.7" top="0.75" bottom="0.75" header="0.3" footer="0.3"/>
  <pageSetup paperSize="9" scale="85" fitToHeight="0" orientation="portrait" r:id="rId1"/>
  <headerFooter>
    <oddHeader>&amp;C&amp;16PRZEDMIAR - OFERTA&amp;RZadanie nr 1</oddHeader>
    <oddFooter>&amp;C&amp;P/&amp;N</oddFooter>
  </headerFooter>
  <rowBreaks count="3" manualBreakCount="3">
    <brk id="31" max="16383" man="1"/>
    <brk id="53" max="16383" man="1"/>
    <brk id="10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2:F128"/>
  <sheetViews>
    <sheetView view="pageLayout" zoomScaleNormal="100" workbookViewId="0">
      <selection activeCell="E132" sqref="E132"/>
    </sheetView>
  </sheetViews>
  <sheetFormatPr defaultRowHeight="15" x14ac:dyDescent="0.25"/>
  <cols>
    <col min="1" max="1" width="5.7109375" customWidth="1"/>
    <col min="2" max="2" width="43.7109375" customWidth="1"/>
    <col min="3" max="3" width="17.28515625" customWidth="1"/>
    <col min="4" max="4" width="21.42578125" customWidth="1"/>
    <col min="5" max="5" width="17.85546875" customWidth="1"/>
    <col min="6" max="6" width="19.140625" customWidth="1"/>
  </cols>
  <sheetData>
    <row r="2" spans="1:6" ht="15.75" thickBot="1" x14ac:dyDescent="0.3"/>
    <row r="3" spans="1:6" ht="19.5" thickBot="1" x14ac:dyDescent="0.3">
      <c r="A3" s="485" t="s">
        <v>197</v>
      </c>
      <c r="B3" s="515"/>
      <c r="C3" s="515"/>
      <c r="D3" s="515"/>
      <c r="E3" s="515"/>
      <c r="F3" s="516"/>
    </row>
    <row r="4" spans="1:6" ht="21.75" customHeight="1" x14ac:dyDescent="0.25">
      <c r="A4" s="519" t="s">
        <v>182</v>
      </c>
      <c r="B4" s="520"/>
      <c r="C4" s="520"/>
      <c r="D4" s="520"/>
      <c r="E4" s="520"/>
      <c r="F4" s="521"/>
    </row>
    <row r="5" spans="1:6" ht="21.75" customHeight="1" x14ac:dyDescent="0.25">
      <c r="A5" s="499" t="s">
        <v>31</v>
      </c>
      <c r="B5" s="500"/>
      <c r="C5" s="500"/>
      <c r="D5" s="500"/>
      <c r="E5" s="500"/>
      <c r="F5" s="501"/>
    </row>
    <row r="6" spans="1:6" ht="15.75" x14ac:dyDescent="0.25">
      <c r="A6" s="502" t="s">
        <v>105</v>
      </c>
      <c r="B6" s="503"/>
      <c r="C6" s="503"/>
      <c r="D6" s="503"/>
      <c r="E6" s="503"/>
      <c r="F6" s="504"/>
    </row>
    <row r="7" spans="1:6" ht="113.25" customHeight="1" x14ac:dyDescent="0.25">
      <c r="A7" s="197">
        <v>1</v>
      </c>
      <c r="B7" s="9" t="s">
        <v>58</v>
      </c>
      <c r="C7" s="20" t="s">
        <v>6</v>
      </c>
      <c r="D7" s="20">
        <v>25</v>
      </c>
      <c r="E7" s="85"/>
      <c r="F7" s="210">
        <f>D7*E7</f>
        <v>0</v>
      </c>
    </row>
    <row r="8" spans="1:6" ht="15.75" x14ac:dyDescent="0.25">
      <c r="A8" s="502" t="s">
        <v>106</v>
      </c>
      <c r="B8" s="503"/>
      <c r="C8" s="503"/>
      <c r="D8" s="503"/>
      <c r="E8" s="503"/>
      <c r="F8" s="504"/>
    </row>
    <row r="9" spans="1:6" ht="111" customHeight="1" x14ac:dyDescent="0.25">
      <c r="A9" s="197">
        <v>2</v>
      </c>
      <c r="B9" s="9" t="s">
        <v>59</v>
      </c>
      <c r="C9" s="20" t="s">
        <v>6</v>
      </c>
      <c r="D9" s="20">
        <v>3</v>
      </c>
      <c r="E9" s="85"/>
      <c r="F9" s="210">
        <f>D9*E9</f>
        <v>0</v>
      </c>
    </row>
    <row r="10" spans="1:6" ht="15.75" x14ac:dyDescent="0.25">
      <c r="A10" s="502" t="s">
        <v>107</v>
      </c>
      <c r="B10" s="503"/>
      <c r="C10" s="503"/>
      <c r="D10" s="503"/>
      <c r="E10" s="503"/>
      <c r="F10" s="504"/>
    </row>
    <row r="11" spans="1:6" ht="126" customHeight="1" x14ac:dyDescent="0.25">
      <c r="A11" s="197">
        <v>3</v>
      </c>
      <c r="B11" s="9" t="s">
        <v>60</v>
      </c>
      <c r="C11" s="20" t="s">
        <v>6</v>
      </c>
      <c r="D11" s="20">
        <v>5</v>
      </c>
      <c r="E11" s="85"/>
      <c r="F11" s="210">
        <f>D11*E11</f>
        <v>0</v>
      </c>
    </row>
    <row r="12" spans="1:6" ht="15.75" x14ac:dyDescent="0.25">
      <c r="A12" s="502" t="s">
        <v>108</v>
      </c>
      <c r="B12" s="503"/>
      <c r="C12" s="503"/>
      <c r="D12" s="503"/>
      <c r="E12" s="503"/>
      <c r="F12" s="504"/>
    </row>
    <row r="13" spans="1:6" ht="125.25" customHeight="1" x14ac:dyDescent="0.25">
      <c r="A13" s="197">
        <v>4</v>
      </c>
      <c r="B13" s="9" t="s">
        <v>16</v>
      </c>
      <c r="C13" s="20" t="s">
        <v>6</v>
      </c>
      <c r="D13" s="20">
        <v>7</v>
      </c>
      <c r="E13" s="85"/>
      <c r="F13" s="210">
        <f>D13*E13</f>
        <v>0</v>
      </c>
    </row>
    <row r="14" spans="1:6" ht="15.75" x14ac:dyDescent="0.25">
      <c r="A14" s="502" t="s">
        <v>109</v>
      </c>
      <c r="B14" s="503"/>
      <c r="C14" s="503"/>
      <c r="D14" s="503"/>
      <c r="E14" s="503"/>
      <c r="F14" s="504"/>
    </row>
    <row r="15" spans="1:6" ht="115.5" customHeight="1" x14ac:dyDescent="0.25">
      <c r="A15" s="197">
        <v>5</v>
      </c>
      <c r="B15" s="9" t="s">
        <v>61</v>
      </c>
      <c r="C15" s="20" t="s">
        <v>6</v>
      </c>
      <c r="D15" s="20">
        <v>16</v>
      </c>
      <c r="E15" s="85"/>
      <c r="F15" s="210">
        <f>D15*E15</f>
        <v>0</v>
      </c>
    </row>
    <row r="16" spans="1:6" ht="114" customHeight="1" x14ac:dyDescent="0.25">
      <c r="A16" s="197">
        <v>6</v>
      </c>
      <c r="B16" s="9" t="s">
        <v>62</v>
      </c>
      <c r="C16" s="20" t="s">
        <v>6</v>
      </c>
      <c r="D16" s="20">
        <v>29</v>
      </c>
      <c r="E16" s="85"/>
      <c r="F16" s="210">
        <f>D16*E16</f>
        <v>0</v>
      </c>
    </row>
    <row r="17" spans="1:6" ht="114" customHeight="1" x14ac:dyDescent="0.25">
      <c r="A17" s="197">
        <v>7</v>
      </c>
      <c r="B17" s="9" t="s">
        <v>17</v>
      </c>
      <c r="C17" s="20" t="s">
        <v>6</v>
      </c>
      <c r="D17" s="20">
        <v>3</v>
      </c>
      <c r="E17" s="85"/>
      <c r="F17" s="210">
        <f>D17*E17</f>
        <v>0</v>
      </c>
    </row>
    <row r="18" spans="1:6" ht="15.75" x14ac:dyDescent="0.25">
      <c r="A18" s="502" t="s">
        <v>110</v>
      </c>
      <c r="B18" s="503"/>
      <c r="C18" s="503"/>
      <c r="D18" s="503"/>
      <c r="E18" s="503"/>
      <c r="F18" s="504"/>
    </row>
    <row r="19" spans="1:6" ht="121.5" customHeight="1" x14ac:dyDescent="0.25">
      <c r="A19" s="197">
        <v>8</v>
      </c>
      <c r="B19" s="9" t="s">
        <v>63</v>
      </c>
      <c r="C19" s="20" t="s">
        <v>6</v>
      </c>
      <c r="D19" s="20">
        <v>1</v>
      </c>
      <c r="E19" s="85"/>
      <c r="F19" s="210">
        <f>D19*E19</f>
        <v>0</v>
      </c>
    </row>
    <row r="20" spans="1:6" ht="15.75" x14ac:dyDescent="0.25">
      <c r="A20" s="502" t="s">
        <v>111</v>
      </c>
      <c r="B20" s="503"/>
      <c r="C20" s="503"/>
      <c r="D20" s="503"/>
      <c r="E20" s="503"/>
      <c r="F20" s="504"/>
    </row>
    <row r="21" spans="1:6" ht="114" customHeight="1" x14ac:dyDescent="0.25">
      <c r="A21" s="197">
        <v>9</v>
      </c>
      <c r="B21" s="9" t="s">
        <v>65</v>
      </c>
      <c r="C21" s="20" t="s">
        <v>6</v>
      </c>
      <c r="D21" s="20">
        <v>1</v>
      </c>
      <c r="E21" s="85"/>
      <c r="F21" s="210">
        <f>D21*E21</f>
        <v>0</v>
      </c>
    </row>
    <row r="22" spans="1:6" ht="15.75" x14ac:dyDescent="0.25">
      <c r="A22" s="502" t="s">
        <v>112</v>
      </c>
      <c r="B22" s="503"/>
      <c r="C22" s="503"/>
      <c r="D22" s="503"/>
      <c r="E22" s="503"/>
      <c r="F22" s="504"/>
    </row>
    <row r="23" spans="1:6" ht="128.25" customHeight="1" x14ac:dyDescent="0.25">
      <c r="A23" s="197">
        <v>10</v>
      </c>
      <c r="B23" s="9" t="s">
        <v>64</v>
      </c>
      <c r="C23" s="20" t="s">
        <v>6</v>
      </c>
      <c r="D23" s="20">
        <v>5</v>
      </c>
      <c r="E23" s="85"/>
      <c r="F23" s="210">
        <f>D23*E23</f>
        <v>0</v>
      </c>
    </row>
    <row r="24" spans="1:6" ht="48.75" customHeight="1" x14ac:dyDescent="0.25">
      <c r="A24" s="253">
        <v>11</v>
      </c>
      <c r="B24" s="256" t="s">
        <v>18</v>
      </c>
      <c r="C24" s="87" t="s">
        <v>6</v>
      </c>
      <c r="D24" s="87">
        <v>32</v>
      </c>
      <c r="E24" s="109"/>
      <c r="F24" s="211">
        <f>D24*E24</f>
        <v>0</v>
      </c>
    </row>
    <row r="25" spans="1:6" ht="23.25" customHeight="1" x14ac:dyDescent="0.25">
      <c r="A25" s="493" t="s">
        <v>92</v>
      </c>
      <c r="B25" s="494"/>
      <c r="C25" s="494"/>
      <c r="D25" s="494"/>
      <c r="E25" s="494"/>
      <c r="F25" s="142">
        <f>F7+F9+F11+F13+F15+F16+F17+F19+F21+F23+F24</f>
        <v>0</v>
      </c>
    </row>
    <row r="26" spans="1:6" ht="17.25" customHeight="1" x14ac:dyDescent="0.25">
      <c r="A26" s="495" t="s">
        <v>172</v>
      </c>
      <c r="B26" s="496"/>
      <c r="C26" s="496"/>
      <c r="D26" s="496"/>
      <c r="E26" s="496"/>
      <c r="F26" s="142">
        <f>F25*0.08</f>
        <v>0</v>
      </c>
    </row>
    <row r="27" spans="1:6" ht="24" customHeight="1" x14ac:dyDescent="0.25">
      <c r="A27" s="495" t="s">
        <v>173</v>
      </c>
      <c r="B27" s="496"/>
      <c r="C27" s="496"/>
      <c r="D27" s="496"/>
      <c r="E27" s="496"/>
      <c r="F27" s="142">
        <f>F25+F26</f>
        <v>0</v>
      </c>
    </row>
    <row r="28" spans="1:6" ht="24" customHeight="1" x14ac:dyDescent="0.25">
      <c r="A28" s="497" t="s">
        <v>214</v>
      </c>
      <c r="B28" s="498"/>
      <c r="C28" s="498"/>
      <c r="D28" s="498"/>
      <c r="E28" s="498"/>
      <c r="F28" s="498"/>
    </row>
    <row r="29" spans="1:6" ht="40.5" customHeight="1" x14ac:dyDescent="0.25">
      <c r="A29" s="260">
        <v>12</v>
      </c>
      <c r="B29" s="261" t="s">
        <v>181</v>
      </c>
      <c r="C29" s="262" t="s">
        <v>6</v>
      </c>
      <c r="D29" s="263">
        <f>SUM(D7:D23)</f>
        <v>95</v>
      </c>
      <c r="E29" s="368"/>
      <c r="F29" s="264">
        <f>D29*E29</f>
        <v>0</v>
      </c>
    </row>
    <row r="30" spans="1:6" ht="19.5" customHeight="1" x14ac:dyDescent="0.25">
      <c r="A30" s="505" t="s">
        <v>92</v>
      </c>
      <c r="B30" s="496"/>
      <c r="C30" s="496"/>
      <c r="D30" s="496"/>
      <c r="E30" s="496"/>
      <c r="F30" s="142">
        <f>F29</f>
        <v>0</v>
      </c>
    </row>
    <row r="31" spans="1:6" ht="18.75" customHeight="1" x14ac:dyDescent="0.25">
      <c r="A31" s="505" t="s">
        <v>172</v>
      </c>
      <c r="B31" s="496"/>
      <c r="C31" s="496"/>
      <c r="D31" s="496"/>
      <c r="E31" s="496"/>
      <c r="F31" s="142">
        <f>F30*0.08</f>
        <v>0</v>
      </c>
    </row>
    <row r="32" spans="1:6" ht="18.75" customHeight="1" x14ac:dyDescent="0.25">
      <c r="A32" s="505" t="s">
        <v>173</v>
      </c>
      <c r="B32" s="496"/>
      <c r="C32" s="496"/>
      <c r="D32" s="496"/>
      <c r="E32" s="496"/>
      <c r="F32" s="142">
        <f>F30+F31</f>
        <v>0</v>
      </c>
    </row>
    <row r="33" spans="1:6" ht="18.75" customHeight="1" x14ac:dyDescent="0.25">
      <c r="A33" s="270"/>
      <c r="B33" s="271"/>
      <c r="C33" s="271"/>
      <c r="D33" s="271"/>
      <c r="E33" s="272"/>
      <c r="F33" s="273"/>
    </row>
    <row r="34" spans="1:6" ht="18.75" customHeight="1" x14ac:dyDescent="0.25">
      <c r="A34" s="447" t="s">
        <v>218</v>
      </c>
      <c r="B34" s="448"/>
      <c r="C34" s="448"/>
      <c r="D34" s="448"/>
      <c r="E34" s="449"/>
      <c r="F34" s="274">
        <f>F25</f>
        <v>0</v>
      </c>
    </row>
    <row r="35" spans="1:6" ht="18.75" customHeight="1" x14ac:dyDescent="0.25">
      <c r="A35" s="447" t="s">
        <v>219</v>
      </c>
      <c r="B35" s="448"/>
      <c r="C35" s="448"/>
      <c r="D35" s="448"/>
      <c r="E35" s="449"/>
      <c r="F35" s="274">
        <f>F27</f>
        <v>0</v>
      </c>
    </row>
    <row r="36" spans="1:6" ht="18.75" customHeight="1" x14ac:dyDescent="0.25">
      <c r="A36" s="265"/>
      <c r="B36" s="266"/>
      <c r="C36" s="266"/>
      <c r="D36" s="266"/>
      <c r="E36" s="267"/>
      <c r="F36" s="268"/>
    </row>
    <row r="37" spans="1:6" x14ac:dyDescent="0.25">
      <c r="A37" s="441" t="s">
        <v>220</v>
      </c>
      <c r="B37" s="442"/>
      <c r="C37" s="442"/>
      <c r="D37" s="442"/>
      <c r="E37" s="443"/>
      <c r="F37" s="296">
        <f>F30</f>
        <v>0</v>
      </c>
    </row>
    <row r="38" spans="1:6" x14ac:dyDescent="0.25">
      <c r="A38" s="444" t="s">
        <v>221</v>
      </c>
      <c r="B38" s="445"/>
      <c r="C38" s="445"/>
      <c r="D38" s="445"/>
      <c r="E38" s="446"/>
      <c r="F38" s="297">
        <f>F32</f>
        <v>0</v>
      </c>
    </row>
    <row r="39" spans="1:6" ht="15.75" thickBot="1" x14ac:dyDescent="0.3">
      <c r="A39" s="107"/>
      <c r="B39" s="92"/>
      <c r="C39" s="92"/>
      <c r="D39" s="92"/>
      <c r="E39" s="208"/>
      <c r="F39" s="269"/>
    </row>
    <row r="40" spans="1:6" ht="26.25" thickBot="1" x14ac:dyDescent="0.3">
      <c r="A40" s="53" t="s">
        <v>0</v>
      </c>
      <c r="B40" s="54" t="s">
        <v>1</v>
      </c>
      <c r="C40" s="54" t="s">
        <v>2</v>
      </c>
      <c r="D40" s="54" t="s">
        <v>3</v>
      </c>
      <c r="E40" s="54" t="s">
        <v>4</v>
      </c>
      <c r="F40" s="55" t="s">
        <v>5</v>
      </c>
    </row>
    <row r="41" spans="1:6" ht="19.5" thickBot="1" x14ac:dyDescent="0.3">
      <c r="A41" s="485" t="s">
        <v>189</v>
      </c>
      <c r="B41" s="515"/>
      <c r="C41" s="515"/>
      <c r="D41" s="515"/>
      <c r="E41" s="515"/>
      <c r="F41" s="516"/>
    </row>
    <row r="42" spans="1:6" ht="20.25" customHeight="1" thickBot="1" x14ac:dyDescent="0.3">
      <c r="A42" s="461" t="s">
        <v>216</v>
      </c>
      <c r="B42" s="462"/>
      <c r="C42" s="462"/>
      <c r="D42" s="462"/>
      <c r="E42" s="462"/>
      <c r="F42" s="463"/>
    </row>
    <row r="43" spans="1:6" ht="15.75" x14ac:dyDescent="0.25">
      <c r="A43" s="509" t="s">
        <v>113</v>
      </c>
      <c r="B43" s="510"/>
      <c r="C43" s="510"/>
      <c r="D43" s="510"/>
      <c r="E43" s="510"/>
      <c r="F43" s="511"/>
    </row>
    <row r="44" spans="1:6" ht="129" customHeight="1" thickBot="1" x14ac:dyDescent="0.3">
      <c r="A44" s="253">
        <v>13</v>
      </c>
      <c r="B44" s="179" t="s">
        <v>66</v>
      </c>
      <c r="C44" s="87" t="s">
        <v>6</v>
      </c>
      <c r="D44" s="87">
        <v>27</v>
      </c>
      <c r="E44" s="109"/>
      <c r="F44" s="211">
        <f>D44*E44</f>
        <v>0</v>
      </c>
    </row>
    <row r="45" spans="1:6" x14ac:dyDescent="0.25">
      <c r="A45" s="506" t="s">
        <v>92</v>
      </c>
      <c r="B45" s="507"/>
      <c r="C45" s="507"/>
      <c r="D45" s="507"/>
      <c r="E45" s="508"/>
      <c r="F45" s="275">
        <f>F44</f>
        <v>0</v>
      </c>
    </row>
    <row r="46" spans="1:6" x14ac:dyDescent="0.25">
      <c r="A46" s="473" t="s">
        <v>172</v>
      </c>
      <c r="B46" s="474"/>
      <c r="C46" s="474"/>
      <c r="D46" s="474"/>
      <c r="E46" s="475"/>
      <c r="F46" s="276">
        <f>F45*0.08</f>
        <v>0</v>
      </c>
    </row>
    <row r="47" spans="1:6" ht="15.75" thickBot="1" x14ac:dyDescent="0.3">
      <c r="A47" s="476" t="s">
        <v>173</v>
      </c>
      <c r="B47" s="477"/>
      <c r="C47" s="477"/>
      <c r="D47" s="477"/>
      <c r="E47" s="478"/>
      <c r="F47" s="277">
        <f>F45+F46</f>
        <v>0</v>
      </c>
    </row>
    <row r="48" spans="1:6" ht="15.75" thickBot="1" x14ac:dyDescent="0.3">
      <c r="A48" s="482" t="s">
        <v>215</v>
      </c>
      <c r="B48" s="483"/>
      <c r="C48" s="483"/>
      <c r="D48" s="483"/>
      <c r="E48" s="483"/>
      <c r="F48" s="484"/>
    </row>
    <row r="49" spans="1:6" ht="37.5" customHeight="1" x14ac:dyDescent="0.25">
      <c r="A49" s="257">
        <v>14</v>
      </c>
      <c r="B49" s="37" t="s">
        <v>183</v>
      </c>
      <c r="C49" s="35" t="s">
        <v>6</v>
      </c>
      <c r="D49" s="35">
        <v>27</v>
      </c>
      <c r="E49" s="283"/>
      <c r="F49" s="259">
        <f>D49*E49</f>
        <v>0</v>
      </c>
    </row>
    <row r="50" spans="1:6" x14ac:dyDescent="0.25">
      <c r="A50" s="456" t="s">
        <v>177</v>
      </c>
      <c r="B50" s="457"/>
      <c r="C50" s="457"/>
      <c r="D50" s="457"/>
      <c r="E50" s="527"/>
      <c r="F50" s="278">
        <f>F49</f>
        <v>0</v>
      </c>
    </row>
    <row r="51" spans="1:6" ht="15.75" thickBot="1" x14ac:dyDescent="0.3">
      <c r="A51" s="387" t="s">
        <v>172</v>
      </c>
      <c r="B51" s="402"/>
      <c r="C51" s="402"/>
      <c r="D51" s="402"/>
      <c r="E51" s="403"/>
      <c r="F51" s="279">
        <f>F50*0.08</f>
        <v>0</v>
      </c>
    </row>
    <row r="52" spans="1:6" ht="15.75" thickBot="1" x14ac:dyDescent="0.3">
      <c r="A52" s="409" t="s">
        <v>173</v>
      </c>
      <c r="B52" s="528"/>
      <c r="C52" s="528"/>
      <c r="D52" s="528"/>
      <c r="E52" s="529"/>
      <c r="F52" s="280">
        <f>F50+F51</f>
        <v>0</v>
      </c>
    </row>
    <row r="53" spans="1:6" ht="15.75" thickBot="1" x14ac:dyDescent="0.3">
      <c r="A53" s="107"/>
      <c r="B53" s="144"/>
      <c r="C53" s="144"/>
      <c r="D53" s="144"/>
      <c r="E53" s="144"/>
      <c r="F53" s="184"/>
    </row>
    <row r="54" spans="1:6" ht="16.5" thickBot="1" x14ac:dyDescent="0.3">
      <c r="A54" s="398" t="s">
        <v>114</v>
      </c>
      <c r="B54" s="399"/>
      <c r="C54" s="399"/>
      <c r="D54" s="399"/>
      <c r="E54" s="399"/>
      <c r="F54" s="400"/>
    </row>
    <row r="55" spans="1:6" ht="15.75" thickBot="1" x14ac:dyDescent="0.3">
      <c r="A55" s="464" t="s">
        <v>217</v>
      </c>
      <c r="B55" s="465"/>
      <c r="C55" s="465"/>
      <c r="D55" s="465"/>
      <c r="E55" s="465"/>
      <c r="F55" s="466"/>
    </row>
    <row r="56" spans="1:6" ht="50.25" customHeight="1" x14ac:dyDescent="0.25">
      <c r="A56" s="281">
        <v>15</v>
      </c>
      <c r="B56" s="282" t="s">
        <v>19</v>
      </c>
      <c r="C56" s="116" t="s">
        <v>7</v>
      </c>
      <c r="D56" s="116">
        <v>80</v>
      </c>
      <c r="E56" s="283"/>
      <c r="F56" s="284">
        <f>D56*E56</f>
        <v>0</v>
      </c>
    </row>
    <row r="57" spans="1:6" ht="36.75" customHeight="1" x14ac:dyDescent="0.25">
      <c r="A57" s="197">
        <v>16</v>
      </c>
      <c r="B57" s="3" t="s">
        <v>20</v>
      </c>
      <c r="C57" s="20" t="s">
        <v>21</v>
      </c>
      <c r="D57" s="20">
        <v>115.2</v>
      </c>
      <c r="E57" s="85"/>
      <c r="F57" s="210">
        <f>D57*E57</f>
        <v>0</v>
      </c>
    </row>
    <row r="58" spans="1:6" ht="28.5" customHeight="1" x14ac:dyDescent="0.25">
      <c r="A58" s="197">
        <v>17</v>
      </c>
      <c r="B58" s="3" t="s">
        <v>77</v>
      </c>
      <c r="C58" s="20" t="s">
        <v>6</v>
      </c>
      <c r="D58" s="20">
        <v>238</v>
      </c>
      <c r="E58" s="85"/>
      <c r="F58" s="210">
        <f>D58*E58</f>
        <v>0</v>
      </c>
    </row>
    <row r="59" spans="1:6" ht="39" customHeight="1" x14ac:dyDescent="0.25">
      <c r="A59" s="197">
        <v>18</v>
      </c>
      <c r="B59" s="3" t="s">
        <v>78</v>
      </c>
      <c r="C59" s="20" t="s">
        <v>6</v>
      </c>
      <c r="D59" s="20">
        <v>238</v>
      </c>
      <c r="E59" s="85"/>
      <c r="F59" s="210">
        <f>D59*E59</f>
        <v>0</v>
      </c>
    </row>
    <row r="60" spans="1:6" ht="39.75" customHeight="1" x14ac:dyDescent="0.25">
      <c r="A60" s="197">
        <v>19</v>
      </c>
      <c r="B60" s="3" t="s">
        <v>22</v>
      </c>
      <c r="C60" s="20" t="s">
        <v>7</v>
      </c>
      <c r="D60" s="20">
        <v>384</v>
      </c>
      <c r="E60" s="85"/>
      <c r="F60" s="210">
        <f>D60*E60</f>
        <v>0</v>
      </c>
    </row>
    <row r="61" spans="1:6" ht="15.75" thickBot="1" x14ac:dyDescent="0.3">
      <c r="A61" s="517" t="s">
        <v>92</v>
      </c>
      <c r="B61" s="518"/>
      <c r="C61" s="518"/>
      <c r="D61" s="518"/>
      <c r="E61" s="518"/>
      <c r="F61" s="285">
        <f>F56+F57+F58+F59+F60</f>
        <v>0</v>
      </c>
    </row>
    <row r="62" spans="1:6" ht="15.75" thickBot="1" x14ac:dyDescent="0.3">
      <c r="A62" s="488" t="s">
        <v>172</v>
      </c>
      <c r="B62" s="489"/>
      <c r="C62" s="489"/>
      <c r="D62" s="489"/>
      <c r="E62" s="490"/>
      <c r="F62" s="286">
        <f>F61*0.08</f>
        <v>0</v>
      </c>
    </row>
    <row r="63" spans="1:6" ht="15.75" thickBot="1" x14ac:dyDescent="0.3">
      <c r="A63" s="491" t="s">
        <v>184</v>
      </c>
      <c r="B63" s="492"/>
      <c r="C63" s="492"/>
      <c r="D63" s="492"/>
      <c r="E63" s="492"/>
      <c r="F63" s="287">
        <f>F61+F62</f>
        <v>0</v>
      </c>
    </row>
    <row r="64" spans="1:6" ht="15.75" thickBot="1" x14ac:dyDescent="0.3">
      <c r="A64" s="467" t="s">
        <v>122</v>
      </c>
      <c r="B64" s="468"/>
      <c r="C64" s="468"/>
      <c r="D64" s="468"/>
      <c r="E64" s="468"/>
      <c r="F64" s="469"/>
    </row>
    <row r="65" spans="1:6" ht="36" customHeight="1" x14ac:dyDescent="0.25">
      <c r="A65" s="281">
        <v>20</v>
      </c>
      <c r="B65" s="5" t="s">
        <v>23</v>
      </c>
      <c r="C65" s="116" t="s">
        <v>7</v>
      </c>
      <c r="D65" s="116">
        <v>384</v>
      </c>
      <c r="E65" s="283"/>
      <c r="F65" s="284">
        <f>D65*E65</f>
        <v>0</v>
      </c>
    </row>
    <row r="66" spans="1:6" x14ac:dyDescent="0.25">
      <c r="A66" s="522" t="s">
        <v>92</v>
      </c>
      <c r="B66" s="523"/>
      <c r="C66" s="523"/>
      <c r="D66" s="523"/>
      <c r="E66" s="523"/>
      <c r="F66" s="288">
        <f>F65</f>
        <v>0</v>
      </c>
    </row>
    <row r="67" spans="1:6" x14ac:dyDescent="0.25">
      <c r="A67" s="512" t="s">
        <v>172</v>
      </c>
      <c r="B67" s="513"/>
      <c r="C67" s="513"/>
      <c r="D67" s="513"/>
      <c r="E67" s="514"/>
      <c r="F67" s="289">
        <f>F66*0.08</f>
        <v>0</v>
      </c>
    </row>
    <row r="68" spans="1:6" ht="15.75" thickBot="1" x14ac:dyDescent="0.3">
      <c r="A68" s="524" t="s">
        <v>184</v>
      </c>
      <c r="B68" s="525"/>
      <c r="C68" s="525"/>
      <c r="D68" s="525"/>
      <c r="E68" s="526"/>
      <c r="F68" s="290">
        <f>F66+F67</f>
        <v>0</v>
      </c>
    </row>
    <row r="69" spans="1:6" ht="15.75" thickBot="1" x14ac:dyDescent="0.3">
      <c r="A69" s="186"/>
      <c r="B69" s="187"/>
      <c r="C69" s="187"/>
      <c r="D69" s="187"/>
      <c r="E69" s="188"/>
      <c r="F69" s="189"/>
    </row>
    <row r="70" spans="1:6" ht="15.75" thickBot="1" x14ac:dyDescent="0.3">
      <c r="A70" s="479" t="s">
        <v>192</v>
      </c>
      <c r="B70" s="480"/>
      <c r="C70" s="480"/>
      <c r="D70" s="480"/>
      <c r="E70" s="481"/>
      <c r="F70" s="185">
        <f>F61+F66</f>
        <v>0</v>
      </c>
    </row>
    <row r="71" spans="1:6" x14ac:dyDescent="0.25">
      <c r="A71" s="470" t="s">
        <v>193</v>
      </c>
      <c r="B71" s="471"/>
      <c r="C71" s="471"/>
      <c r="D71" s="471"/>
      <c r="E71" s="472"/>
      <c r="F71" s="291">
        <f>F63+F68</f>
        <v>0</v>
      </c>
    </row>
    <row r="72" spans="1:6" x14ac:dyDescent="0.25">
      <c r="A72" s="193"/>
      <c r="B72" s="295"/>
      <c r="C72" s="295"/>
      <c r="D72" s="295"/>
      <c r="E72" s="295"/>
      <c r="F72" s="194"/>
    </row>
    <row r="73" spans="1:6" x14ac:dyDescent="0.25">
      <c r="A73" s="447" t="s">
        <v>224</v>
      </c>
      <c r="B73" s="448"/>
      <c r="C73" s="448"/>
      <c r="D73" s="448"/>
      <c r="E73" s="449"/>
      <c r="F73" s="274">
        <f>F45+F61</f>
        <v>0</v>
      </c>
    </row>
    <row r="74" spans="1:6" x14ac:dyDescent="0.25">
      <c r="A74" s="447" t="s">
        <v>225</v>
      </c>
      <c r="B74" s="448"/>
      <c r="C74" s="448"/>
      <c r="D74" s="448"/>
      <c r="E74" s="449"/>
      <c r="F74" s="274">
        <f>F47+F63</f>
        <v>0</v>
      </c>
    </row>
    <row r="75" spans="1:6" x14ac:dyDescent="0.25">
      <c r="A75" s="265"/>
      <c r="B75" s="266"/>
      <c r="C75" s="266"/>
      <c r="D75" s="266"/>
      <c r="E75" s="267"/>
      <c r="F75" s="268"/>
    </row>
    <row r="76" spans="1:6" x14ac:dyDescent="0.25">
      <c r="A76" s="441" t="s">
        <v>222</v>
      </c>
      <c r="B76" s="442"/>
      <c r="C76" s="442"/>
      <c r="D76" s="442"/>
      <c r="E76" s="443"/>
      <c r="F76" s="296">
        <f>F50+F66</f>
        <v>0</v>
      </c>
    </row>
    <row r="77" spans="1:6" x14ac:dyDescent="0.25">
      <c r="A77" s="444" t="s">
        <v>223</v>
      </c>
      <c r="B77" s="445"/>
      <c r="C77" s="445"/>
      <c r="D77" s="445"/>
      <c r="E77" s="446"/>
      <c r="F77" s="297">
        <f>F52+F68</f>
        <v>0</v>
      </c>
    </row>
    <row r="78" spans="1:6" x14ac:dyDescent="0.25">
      <c r="A78" s="193"/>
      <c r="B78" s="295"/>
      <c r="C78" s="295"/>
      <c r="D78" s="295"/>
      <c r="E78" s="295"/>
      <c r="F78" s="194"/>
    </row>
    <row r="79" spans="1:6" ht="15.75" thickBot="1" x14ac:dyDescent="0.3">
      <c r="A79" s="292"/>
      <c r="B79" s="193"/>
      <c r="C79" s="193"/>
      <c r="D79" s="193"/>
      <c r="E79" s="293"/>
      <c r="F79" s="294"/>
    </row>
    <row r="80" spans="1:6" ht="19.5" thickBot="1" x14ac:dyDescent="0.3">
      <c r="A80" s="485" t="s">
        <v>196</v>
      </c>
      <c r="B80" s="515"/>
      <c r="C80" s="515"/>
      <c r="D80" s="515"/>
      <c r="E80" s="515"/>
      <c r="F80" s="516"/>
    </row>
    <row r="81" spans="1:6" ht="21.75" customHeight="1" thickBot="1" x14ac:dyDescent="0.3">
      <c r="A81" s="485" t="s">
        <v>190</v>
      </c>
      <c r="B81" s="486"/>
      <c r="C81" s="486"/>
      <c r="D81" s="486"/>
      <c r="E81" s="486"/>
      <c r="F81" s="487"/>
    </row>
    <row r="82" spans="1:6" ht="32.25" customHeight="1" thickBot="1" x14ac:dyDescent="0.3">
      <c r="A82" s="53" t="s">
        <v>0</v>
      </c>
      <c r="B82" s="54" t="s">
        <v>1</v>
      </c>
      <c r="C82" s="54" t="s">
        <v>2</v>
      </c>
      <c r="D82" s="54" t="s">
        <v>3</v>
      </c>
      <c r="E82" s="54" t="s">
        <v>4</v>
      </c>
      <c r="F82" s="55" t="s">
        <v>5</v>
      </c>
    </row>
    <row r="83" spans="1:6" ht="15.75" thickBot="1" x14ac:dyDescent="0.3">
      <c r="A83" s="450" t="s">
        <v>226</v>
      </c>
      <c r="B83" s="451"/>
      <c r="C83" s="451"/>
      <c r="D83" s="451"/>
      <c r="E83" s="451"/>
      <c r="F83" s="452"/>
    </row>
    <row r="84" spans="1:6" ht="38.25" customHeight="1" x14ac:dyDescent="0.25">
      <c r="A84" s="298">
        <v>21</v>
      </c>
      <c r="B84" s="282" t="s">
        <v>79</v>
      </c>
      <c r="C84" s="373" t="s">
        <v>21</v>
      </c>
      <c r="D84" s="373">
        <v>1</v>
      </c>
      <c r="E84" s="369"/>
      <c r="F84" s="370">
        <f t="shared" ref="F84:F103" si="0">D84*E84</f>
        <v>0</v>
      </c>
    </row>
    <row r="85" spans="1:6" ht="46.5" customHeight="1" x14ac:dyDescent="0.25">
      <c r="A85" s="254">
        <v>22</v>
      </c>
      <c r="B85" s="16" t="s">
        <v>80</v>
      </c>
      <c r="C85" s="17" t="s">
        <v>6</v>
      </c>
      <c r="D85" s="17">
        <v>1</v>
      </c>
      <c r="E85" s="85"/>
      <c r="F85" s="371">
        <f t="shared" si="0"/>
        <v>0</v>
      </c>
    </row>
    <row r="86" spans="1:6" ht="63" customHeight="1" x14ac:dyDescent="0.25">
      <c r="A86" s="254">
        <v>23</v>
      </c>
      <c r="B86" s="37" t="s">
        <v>81</v>
      </c>
      <c r="C86" s="17" t="s">
        <v>6</v>
      </c>
      <c r="D86" s="35">
        <v>1</v>
      </c>
      <c r="E86" s="283"/>
      <c r="F86" s="371">
        <f t="shared" si="0"/>
        <v>0</v>
      </c>
    </row>
    <row r="87" spans="1:6" ht="51" customHeight="1" thickBot="1" x14ac:dyDescent="0.3">
      <c r="A87" s="254">
        <v>24</v>
      </c>
      <c r="B87" s="16" t="s">
        <v>82</v>
      </c>
      <c r="C87" s="17" t="s">
        <v>6</v>
      </c>
      <c r="D87" s="17">
        <v>18</v>
      </c>
      <c r="E87" s="85"/>
      <c r="F87" s="371">
        <f t="shared" si="0"/>
        <v>0</v>
      </c>
    </row>
    <row r="88" spans="1:6" ht="50.25" customHeight="1" x14ac:dyDescent="0.25">
      <c r="A88" s="255">
        <v>25</v>
      </c>
      <c r="B88" s="16" t="s">
        <v>83</v>
      </c>
      <c r="C88" s="17" t="s">
        <v>6</v>
      </c>
      <c r="D88" s="17">
        <v>85</v>
      </c>
      <c r="E88" s="85"/>
      <c r="F88" s="371">
        <f t="shared" si="0"/>
        <v>0</v>
      </c>
    </row>
    <row r="89" spans="1:6" ht="94.5" customHeight="1" x14ac:dyDescent="0.25">
      <c r="A89" s="254">
        <v>26</v>
      </c>
      <c r="B89" s="16" t="s">
        <v>84</v>
      </c>
      <c r="C89" s="17" t="s">
        <v>7</v>
      </c>
      <c r="D89" s="17">
        <v>117</v>
      </c>
      <c r="E89" s="85"/>
      <c r="F89" s="371">
        <f t="shared" si="0"/>
        <v>0</v>
      </c>
    </row>
    <row r="90" spans="1:6" ht="63.75" customHeight="1" x14ac:dyDescent="0.25">
      <c r="A90" s="254">
        <v>27</v>
      </c>
      <c r="B90" s="16" t="s">
        <v>85</v>
      </c>
      <c r="C90" s="17" t="s">
        <v>6</v>
      </c>
      <c r="D90" s="17">
        <v>10</v>
      </c>
      <c r="E90" s="85"/>
      <c r="F90" s="371">
        <f t="shared" si="0"/>
        <v>0</v>
      </c>
    </row>
    <row r="91" spans="1:6" ht="49.5" customHeight="1" thickBot="1" x14ac:dyDescent="0.3">
      <c r="A91" s="254">
        <v>28</v>
      </c>
      <c r="B91" s="16" t="s">
        <v>86</v>
      </c>
      <c r="C91" s="17" t="s">
        <v>6</v>
      </c>
      <c r="D91" s="17">
        <v>10</v>
      </c>
      <c r="E91" s="85"/>
      <c r="F91" s="371">
        <f t="shared" si="0"/>
        <v>0</v>
      </c>
    </row>
    <row r="92" spans="1:6" ht="54" customHeight="1" x14ac:dyDescent="0.25">
      <c r="A92" s="255">
        <v>29</v>
      </c>
      <c r="B92" s="16" t="s">
        <v>87</v>
      </c>
      <c r="C92" s="17" t="s">
        <v>6</v>
      </c>
      <c r="D92" s="17">
        <v>1</v>
      </c>
      <c r="E92" s="85"/>
      <c r="F92" s="371">
        <f t="shared" si="0"/>
        <v>0</v>
      </c>
    </row>
    <row r="93" spans="1:6" ht="54" customHeight="1" x14ac:dyDescent="0.25">
      <c r="A93" s="254">
        <v>30</v>
      </c>
      <c r="B93" s="16" t="s">
        <v>88</v>
      </c>
      <c r="C93" s="17" t="s">
        <v>6</v>
      </c>
      <c r="D93" s="17">
        <v>3</v>
      </c>
      <c r="E93" s="85"/>
      <c r="F93" s="259">
        <f t="shared" si="0"/>
        <v>0</v>
      </c>
    </row>
    <row r="94" spans="1:6" ht="53.25" customHeight="1" x14ac:dyDescent="0.25">
      <c r="A94" s="254">
        <v>31</v>
      </c>
      <c r="B94" s="16" t="s">
        <v>89</v>
      </c>
      <c r="C94" s="17" t="s">
        <v>7</v>
      </c>
      <c r="D94" s="17">
        <v>593</v>
      </c>
      <c r="E94" s="85"/>
      <c r="F94" s="259">
        <f t="shared" si="0"/>
        <v>0</v>
      </c>
    </row>
    <row r="95" spans="1:6" ht="51" customHeight="1" thickBot="1" x14ac:dyDescent="0.3">
      <c r="A95" s="254">
        <v>32</v>
      </c>
      <c r="B95" s="16" t="s">
        <v>90</v>
      </c>
      <c r="C95" s="17" t="s">
        <v>8</v>
      </c>
      <c r="D95" s="17">
        <v>99</v>
      </c>
      <c r="E95" s="85"/>
      <c r="F95" s="259">
        <f t="shared" si="0"/>
        <v>0</v>
      </c>
    </row>
    <row r="96" spans="1:6" ht="51" customHeight="1" x14ac:dyDescent="0.25">
      <c r="A96" s="255">
        <v>33</v>
      </c>
      <c r="B96" s="16" t="s">
        <v>91</v>
      </c>
      <c r="C96" s="17" t="s">
        <v>6</v>
      </c>
      <c r="D96" s="17">
        <v>7</v>
      </c>
      <c r="E96" s="85"/>
      <c r="F96" s="259">
        <f t="shared" si="0"/>
        <v>0</v>
      </c>
    </row>
    <row r="97" spans="1:6" ht="113.25" customHeight="1" x14ac:dyDescent="0.25">
      <c r="A97" s="197">
        <v>34</v>
      </c>
      <c r="B97" s="3" t="s">
        <v>93</v>
      </c>
      <c r="C97" s="20" t="s">
        <v>6</v>
      </c>
      <c r="D97" s="20">
        <f>38-12</f>
        <v>26</v>
      </c>
      <c r="E97" s="85"/>
      <c r="F97" s="210">
        <f t="shared" si="0"/>
        <v>0</v>
      </c>
    </row>
    <row r="98" spans="1:6" ht="112.5" customHeight="1" x14ac:dyDescent="0.25">
      <c r="A98" s="197">
        <v>35</v>
      </c>
      <c r="B98" s="3" t="s">
        <v>94</v>
      </c>
      <c r="C98" s="20" t="s">
        <v>6</v>
      </c>
      <c r="D98" s="20">
        <v>24</v>
      </c>
      <c r="E98" s="85"/>
      <c r="F98" s="210">
        <f t="shared" si="0"/>
        <v>0</v>
      </c>
    </row>
    <row r="99" spans="1:6" ht="124.5" customHeight="1" x14ac:dyDescent="0.25">
      <c r="A99" s="197">
        <v>36</v>
      </c>
      <c r="B99" s="3" t="s">
        <v>95</v>
      </c>
      <c r="C99" s="20" t="s">
        <v>6</v>
      </c>
      <c r="D99" s="20">
        <f>11-3</f>
        <v>8</v>
      </c>
      <c r="E99" s="85"/>
      <c r="F99" s="210">
        <f t="shared" si="0"/>
        <v>0</v>
      </c>
    </row>
    <row r="100" spans="1:6" ht="107.25" customHeight="1" x14ac:dyDescent="0.25">
      <c r="A100" s="197">
        <v>37</v>
      </c>
      <c r="B100" s="3" t="s">
        <v>96</v>
      </c>
      <c r="C100" s="20" t="s">
        <v>6</v>
      </c>
      <c r="D100" s="20">
        <v>42</v>
      </c>
      <c r="E100" s="85"/>
      <c r="F100" s="210">
        <f t="shared" si="0"/>
        <v>0</v>
      </c>
    </row>
    <row r="101" spans="1:6" ht="114.75" customHeight="1" x14ac:dyDescent="0.25">
      <c r="A101" s="197">
        <v>38</v>
      </c>
      <c r="B101" s="3" t="s">
        <v>97</v>
      </c>
      <c r="C101" s="20" t="s">
        <v>6</v>
      </c>
      <c r="D101" s="20">
        <v>36</v>
      </c>
      <c r="E101" s="85"/>
      <c r="F101" s="210">
        <f t="shared" si="0"/>
        <v>0</v>
      </c>
    </row>
    <row r="102" spans="1:6" ht="87" customHeight="1" x14ac:dyDescent="0.25">
      <c r="A102" s="197">
        <v>39</v>
      </c>
      <c r="B102" s="3" t="s">
        <v>98</v>
      </c>
      <c r="C102" s="20" t="s">
        <v>6</v>
      </c>
      <c r="D102" s="20">
        <v>23</v>
      </c>
      <c r="E102" s="85"/>
      <c r="F102" s="210">
        <f t="shared" si="0"/>
        <v>0</v>
      </c>
    </row>
    <row r="103" spans="1:6" ht="34.5" customHeight="1" x14ac:dyDescent="0.25">
      <c r="A103" s="197">
        <v>40</v>
      </c>
      <c r="B103" s="3" t="s">
        <v>99</v>
      </c>
      <c r="C103" s="20" t="s">
        <v>7</v>
      </c>
      <c r="D103" s="20">
        <v>10</v>
      </c>
      <c r="E103" s="372"/>
      <c r="F103" s="210">
        <f t="shared" si="0"/>
        <v>0</v>
      </c>
    </row>
    <row r="104" spans="1:6" ht="15.75" thickBot="1" x14ac:dyDescent="0.3">
      <c r="A104" s="517" t="s">
        <v>92</v>
      </c>
      <c r="B104" s="518"/>
      <c r="C104" s="518"/>
      <c r="D104" s="518"/>
      <c r="E104" s="518"/>
      <c r="F104" s="299">
        <f>F84+F85+F86+F87+F88+F89+F90+F91+F92+F93+F94+F95+F96+F97+F98+F99+F100+F101+F102+F103</f>
        <v>0</v>
      </c>
    </row>
    <row r="105" spans="1:6" ht="15.75" thickBot="1" x14ac:dyDescent="0.3">
      <c r="A105" s="488" t="s">
        <v>172</v>
      </c>
      <c r="B105" s="489"/>
      <c r="C105" s="489"/>
      <c r="D105" s="489"/>
      <c r="E105" s="490"/>
      <c r="F105" s="300">
        <f>F104*0.08</f>
        <v>0</v>
      </c>
    </row>
    <row r="106" spans="1:6" ht="15.75" thickBot="1" x14ac:dyDescent="0.3">
      <c r="A106" s="491" t="s">
        <v>191</v>
      </c>
      <c r="B106" s="492"/>
      <c r="C106" s="492"/>
      <c r="D106" s="492"/>
      <c r="E106" s="492"/>
      <c r="F106" s="301">
        <f>F104+F105</f>
        <v>0</v>
      </c>
    </row>
    <row r="107" spans="1:6" ht="15.75" thickBot="1" x14ac:dyDescent="0.3">
      <c r="A107" s="453" t="s">
        <v>122</v>
      </c>
      <c r="B107" s="454"/>
      <c r="C107" s="454"/>
      <c r="D107" s="454"/>
      <c r="E107" s="454"/>
      <c r="F107" s="455"/>
    </row>
    <row r="108" spans="1:6" ht="37.5" customHeight="1" x14ac:dyDescent="0.25">
      <c r="A108" s="281">
        <v>41</v>
      </c>
      <c r="B108" s="306" t="s">
        <v>24</v>
      </c>
      <c r="C108" s="116" t="s">
        <v>6</v>
      </c>
      <c r="D108" s="116">
        <f>D97+D98+D99+D100+D101+D102</f>
        <v>159</v>
      </c>
      <c r="E108" s="283"/>
      <c r="F108" s="305">
        <f>D108*E108</f>
        <v>0</v>
      </c>
    </row>
    <row r="109" spans="1:6" x14ac:dyDescent="0.25">
      <c r="A109" s="456" t="s">
        <v>177</v>
      </c>
      <c r="B109" s="457"/>
      <c r="C109" s="457"/>
      <c r="D109" s="457"/>
      <c r="E109" s="457"/>
      <c r="F109" s="302">
        <f>F108</f>
        <v>0</v>
      </c>
    </row>
    <row r="110" spans="1:6" ht="15.75" thickBot="1" x14ac:dyDescent="0.3">
      <c r="A110" s="458" t="s">
        <v>172</v>
      </c>
      <c r="B110" s="459"/>
      <c r="C110" s="459"/>
      <c r="D110" s="459"/>
      <c r="E110" s="460"/>
      <c r="F110" s="303">
        <f>F109*0.08</f>
        <v>0</v>
      </c>
    </row>
    <row r="111" spans="1:6" ht="15.75" thickBot="1" x14ac:dyDescent="0.3">
      <c r="A111" s="409" t="s">
        <v>173</v>
      </c>
      <c r="B111" s="410"/>
      <c r="C111" s="410"/>
      <c r="D111" s="410"/>
      <c r="E111" s="411"/>
      <c r="F111" s="304">
        <f>F109+F110</f>
        <v>0</v>
      </c>
    </row>
    <row r="113" spans="1:6" x14ac:dyDescent="0.25">
      <c r="A113" s="447" t="s">
        <v>233</v>
      </c>
      <c r="B113" s="448"/>
      <c r="C113" s="448"/>
      <c r="D113" s="448"/>
      <c r="E113" s="449"/>
      <c r="F113" s="274">
        <f>F104</f>
        <v>0</v>
      </c>
    </row>
    <row r="114" spans="1:6" x14ac:dyDescent="0.25">
      <c r="A114" s="447" t="s">
        <v>234</v>
      </c>
      <c r="B114" s="448"/>
      <c r="C114" s="448"/>
      <c r="D114" s="448"/>
      <c r="E114" s="449"/>
      <c r="F114" s="274">
        <f>F106</f>
        <v>0</v>
      </c>
    </row>
    <row r="115" spans="1:6" x14ac:dyDescent="0.25">
      <c r="A115" s="265"/>
      <c r="B115" s="266"/>
      <c r="C115" s="266"/>
      <c r="D115" s="266"/>
      <c r="E115" s="267"/>
      <c r="F115" s="268"/>
    </row>
    <row r="116" spans="1:6" x14ac:dyDescent="0.25">
      <c r="A116" s="441" t="s">
        <v>235</v>
      </c>
      <c r="B116" s="442"/>
      <c r="C116" s="442"/>
      <c r="D116" s="442"/>
      <c r="E116" s="443"/>
      <c r="F116" s="296">
        <f>F109</f>
        <v>0</v>
      </c>
    </row>
    <row r="117" spans="1:6" x14ac:dyDescent="0.25">
      <c r="A117" s="444" t="s">
        <v>236</v>
      </c>
      <c r="B117" s="445"/>
      <c r="C117" s="445"/>
      <c r="D117" s="445"/>
      <c r="E117" s="446"/>
      <c r="F117" s="297">
        <f>F111</f>
        <v>0</v>
      </c>
    </row>
    <row r="118" spans="1:6" x14ac:dyDescent="0.25">
      <c r="A118" s="193"/>
      <c r="B118" s="193"/>
      <c r="C118" s="193"/>
      <c r="D118" s="193"/>
      <c r="E118" s="193"/>
      <c r="F118" s="194"/>
    </row>
    <row r="119" spans="1:6" ht="18.75" x14ac:dyDescent="0.3">
      <c r="A119" s="435" t="s">
        <v>229</v>
      </c>
      <c r="B119" s="436"/>
      <c r="C119" s="436"/>
      <c r="D119" s="436"/>
      <c r="E119" s="437"/>
      <c r="F119" s="307">
        <f>F34+F73+F113</f>
        <v>0</v>
      </c>
    </row>
    <row r="120" spans="1:6" ht="18.75" x14ac:dyDescent="0.3">
      <c r="A120" s="435" t="s">
        <v>230</v>
      </c>
      <c r="B120" s="436"/>
      <c r="C120" s="436"/>
      <c r="D120" s="436"/>
      <c r="E120" s="437"/>
      <c r="F120" s="307">
        <f>F35+F74+F114</f>
        <v>0</v>
      </c>
    </row>
    <row r="121" spans="1:6" ht="18.75" x14ac:dyDescent="0.3">
      <c r="A121" s="432"/>
      <c r="B121" s="433"/>
      <c r="C121" s="433"/>
      <c r="D121" s="433"/>
      <c r="E121" s="434"/>
      <c r="F121" s="308"/>
    </row>
    <row r="122" spans="1:6" ht="18.75" x14ac:dyDescent="0.3">
      <c r="A122" s="435" t="s">
        <v>231</v>
      </c>
      <c r="B122" s="436"/>
      <c r="C122" s="436"/>
      <c r="D122" s="436"/>
      <c r="E122" s="437"/>
      <c r="F122" s="307">
        <f>F37+F76+F116</f>
        <v>0</v>
      </c>
    </row>
    <row r="123" spans="1:6" ht="18.75" x14ac:dyDescent="0.3">
      <c r="A123" s="435" t="s">
        <v>232</v>
      </c>
      <c r="B123" s="436"/>
      <c r="C123" s="436"/>
      <c r="D123" s="436"/>
      <c r="E123" s="437"/>
      <c r="F123" s="307">
        <f>F38+F77+F117</f>
        <v>0</v>
      </c>
    </row>
    <row r="124" spans="1:6" x14ac:dyDescent="0.25">
      <c r="F124" s="15"/>
    </row>
    <row r="125" spans="1:6" ht="18.75" x14ac:dyDescent="0.25">
      <c r="A125" s="438" t="s">
        <v>227</v>
      </c>
      <c r="B125" s="439"/>
      <c r="C125" s="439"/>
      <c r="D125" s="439"/>
      <c r="E125" s="440"/>
      <c r="F125" s="307">
        <f>F119+F122</f>
        <v>0</v>
      </c>
    </row>
    <row r="126" spans="1:6" ht="18.75" x14ac:dyDescent="0.25">
      <c r="A126" s="438" t="s">
        <v>228</v>
      </c>
      <c r="B126" s="439"/>
      <c r="C126" s="439"/>
      <c r="D126" s="439"/>
      <c r="E126" s="440"/>
      <c r="F126" s="307">
        <f>F120+F123</f>
        <v>0</v>
      </c>
    </row>
    <row r="128" spans="1:6" x14ac:dyDescent="0.25">
      <c r="A128" s="252"/>
      <c r="B128" s="252" t="s">
        <v>250</v>
      </c>
      <c r="C128" s="252"/>
      <c r="D128" s="252"/>
      <c r="E128" s="252"/>
      <c r="F128" s="252"/>
    </row>
  </sheetData>
  <mergeCells count="68">
    <mergeCell ref="A52:E52"/>
    <mergeCell ref="A62:E62"/>
    <mergeCell ref="A51:E51"/>
    <mergeCell ref="A54:F54"/>
    <mergeCell ref="A61:E61"/>
    <mergeCell ref="A67:E67"/>
    <mergeCell ref="A41:F41"/>
    <mergeCell ref="A104:E104"/>
    <mergeCell ref="A80:F80"/>
    <mergeCell ref="A3:F3"/>
    <mergeCell ref="A6:F6"/>
    <mergeCell ref="A8:F8"/>
    <mergeCell ref="A4:F4"/>
    <mergeCell ref="A63:E63"/>
    <mergeCell ref="A66:E66"/>
    <mergeCell ref="A68:E68"/>
    <mergeCell ref="A50:E50"/>
    <mergeCell ref="A76:E76"/>
    <mergeCell ref="A10:F10"/>
    <mergeCell ref="A12:F12"/>
    <mergeCell ref="A14:F14"/>
    <mergeCell ref="A30:E30"/>
    <mergeCell ref="A31:E31"/>
    <mergeCell ref="A32:E32"/>
    <mergeCell ref="A34:E34"/>
    <mergeCell ref="A45:E45"/>
    <mergeCell ref="A37:E37"/>
    <mergeCell ref="A38:E38"/>
    <mergeCell ref="A43:F43"/>
    <mergeCell ref="A35:E35"/>
    <mergeCell ref="A25:E25"/>
    <mergeCell ref="A26:E26"/>
    <mergeCell ref="A27:E27"/>
    <mergeCell ref="A28:F28"/>
    <mergeCell ref="A5:F5"/>
    <mergeCell ref="A20:F20"/>
    <mergeCell ref="A22:F22"/>
    <mergeCell ref="A18:F18"/>
    <mergeCell ref="A119:E119"/>
    <mergeCell ref="A120:E120"/>
    <mergeCell ref="A42:F42"/>
    <mergeCell ref="A55:F55"/>
    <mergeCell ref="A64:F64"/>
    <mergeCell ref="A73:E73"/>
    <mergeCell ref="A71:E71"/>
    <mergeCell ref="A46:E46"/>
    <mergeCell ref="A47:E47"/>
    <mergeCell ref="A70:E70"/>
    <mergeCell ref="A48:F48"/>
    <mergeCell ref="A81:F81"/>
    <mergeCell ref="A105:E105"/>
    <mergeCell ref="A113:E113"/>
    <mergeCell ref="A114:E114"/>
    <mergeCell ref="A106:E106"/>
    <mergeCell ref="A116:E116"/>
    <mergeCell ref="A117:E117"/>
    <mergeCell ref="A74:E74"/>
    <mergeCell ref="A77:E77"/>
    <mergeCell ref="A83:F83"/>
    <mergeCell ref="A107:F107"/>
    <mergeCell ref="A109:E109"/>
    <mergeCell ref="A110:E110"/>
    <mergeCell ref="A111:E111"/>
    <mergeCell ref="A121:E121"/>
    <mergeCell ref="A122:E122"/>
    <mergeCell ref="A123:E123"/>
    <mergeCell ref="A126:E126"/>
    <mergeCell ref="A125:E125"/>
  </mergeCells>
  <pageMargins left="0.7" right="0.7" top="0.75" bottom="0.75" header="0.3" footer="0.3"/>
  <pageSetup paperSize="9" scale="69" fitToHeight="0" orientation="portrait" r:id="rId1"/>
  <headerFooter>
    <oddHeader>&amp;C&amp;16PRZEDMIAR - OFERTA&amp;RZadanie nr 2</oddHeader>
    <oddFooter>&amp;C&amp;P/&amp;N</oddFooter>
  </headerFooter>
  <rowBreaks count="3" manualBreakCount="3">
    <brk id="39" max="16383" man="1"/>
    <brk id="79" max="16383" man="1"/>
    <brk id="1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J260"/>
  <sheetViews>
    <sheetView view="pageLayout" zoomScaleNormal="100" workbookViewId="0">
      <selection activeCell="F228" sqref="F228"/>
    </sheetView>
  </sheetViews>
  <sheetFormatPr defaultRowHeight="15" x14ac:dyDescent="0.25"/>
  <cols>
    <col min="2" max="2" width="42.28515625" customWidth="1"/>
    <col min="3" max="3" width="19" customWidth="1"/>
    <col min="4" max="4" width="16.28515625" customWidth="1"/>
    <col min="5" max="5" width="15.42578125" customWidth="1"/>
    <col min="6" max="6" width="19.7109375" customWidth="1"/>
    <col min="7" max="7" width="26.28515625" customWidth="1"/>
  </cols>
  <sheetData>
    <row r="2" spans="1:6" ht="15.75" thickBot="1" x14ac:dyDescent="0.3"/>
    <row r="3" spans="1:6" ht="26.25" thickBot="1" x14ac:dyDescent="0.3">
      <c r="A3" s="53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5" t="s">
        <v>5</v>
      </c>
    </row>
    <row r="4" spans="1:6" ht="19.5" thickBot="1" x14ac:dyDescent="0.3">
      <c r="A4" s="485" t="s">
        <v>198</v>
      </c>
      <c r="B4" s="515"/>
      <c r="C4" s="515"/>
      <c r="D4" s="515"/>
      <c r="E4" s="515"/>
      <c r="F4" s="516"/>
    </row>
    <row r="5" spans="1:6" ht="19.5" customHeight="1" x14ac:dyDescent="0.25">
      <c r="A5" s="634" t="s">
        <v>199</v>
      </c>
      <c r="B5" s="635"/>
      <c r="C5" s="635"/>
      <c r="D5" s="635"/>
      <c r="E5" s="635"/>
      <c r="F5" s="636"/>
    </row>
    <row r="6" spans="1:6" ht="15.75" x14ac:dyDescent="0.25">
      <c r="A6" s="502" t="s">
        <v>115</v>
      </c>
      <c r="B6" s="503"/>
      <c r="C6" s="503"/>
      <c r="D6" s="503"/>
      <c r="E6" s="503"/>
      <c r="F6" s="504"/>
    </row>
    <row r="7" spans="1:6" x14ac:dyDescent="0.25">
      <c r="A7" s="530" t="s">
        <v>237</v>
      </c>
      <c r="B7" s="531"/>
      <c r="C7" s="531"/>
      <c r="D7" s="531"/>
      <c r="E7" s="531"/>
      <c r="F7" s="532"/>
    </row>
    <row r="8" spans="1:6" ht="171.75" customHeight="1" x14ac:dyDescent="0.25">
      <c r="A8" s="331">
        <v>1</v>
      </c>
      <c r="B8" s="16" t="s">
        <v>72</v>
      </c>
      <c r="C8" s="17">
        <v>5</v>
      </c>
      <c r="D8" s="17" t="s">
        <v>6</v>
      </c>
      <c r="E8" s="63"/>
      <c r="F8" s="18">
        <f>C8*E8</f>
        <v>0</v>
      </c>
    </row>
    <row r="9" spans="1:6" x14ac:dyDescent="0.25">
      <c r="A9" s="552" t="s">
        <v>92</v>
      </c>
      <c r="B9" s="553"/>
      <c r="C9" s="553"/>
      <c r="D9" s="553"/>
      <c r="E9" s="554"/>
      <c r="F9" s="133">
        <f>F8</f>
        <v>0</v>
      </c>
    </row>
    <row r="10" spans="1:6" x14ac:dyDescent="0.25">
      <c r="A10" s="552" t="s">
        <v>172</v>
      </c>
      <c r="B10" s="553"/>
      <c r="C10" s="553"/>
      <c r="D10" s="553"/>
      <c r="E10" s="554"/>
      <c r="F10" s="133">
        <f>F9*0.08</f>
        <v>0</v>
      </c>
    </row>
    <row r="11" spans="1:6" x14ac:dyDescent="0.25">
      <c r="A11" s="552" t="s">
        <v>173</v>
      </c>
      <c r="B11" s="553"/>
      <c r="C11" s="553"/>
      <c r="D11" s="553"/>
      <c r="E11" s="554"/>
      <c r="F11" s="133">
        <f>F9+F10</f>
        <v>0</v>
      </c>
    </row>
    <row r="12" spans="1:6" x14ac:dyDescent="0.25">
      <c r="A12" s="533" t="s">
        <v>238</v>
      </c>
      <c r="B12" s="534"/>
      <c r="C12" s="534"/>
      <c r="D12" s="534"/>
      <c r="E12" s="534"/>
      <c r="F12" s="535"/>
    </row>
    <row r="13" spans="1:6" ht="38.25" x14ac:dyDescent="0.25">
      <c r="A13" s="331">
        <v>2</v>
      </c>
      <c r="B13" s="16" t="s">
        <v>178</v>
      </c>
      <c r="C13" s="17">
        <v>5</v>
      </c>
      <c r="D13" s="17" t="s">
        <v>6</v>
      </c>
      <c r="E13" s="63"/>
      <c r="F13" s="18">
        <f>E13*C13</f>
        <v>0</v>
      </c>
    </row>
    <row r="14" spans="1:6" x14ac:dyDescent="0.25">
      <c r="A14" s="622" t="s">
        <v>92</v>
      </c>
      <c r="B14" s="623"/>
      <c r="C14" s="623"/>
      <c r="D14" s="623"/>
      <c r="E14" s="624"/>
      <c r="F14" s="64">
        <f>F13</f>
        <v>0</v>
      </c>
    </row>
    <row r="15" spans="1:6" x14ac:dyDescent="0.25">
      <c r="A15" s="546" t="s">
        <v>172</v>
      </c>
      <c r="B15" s="404"/>
      <c r="C15" s="404"/>
      <c r="D15" s="404"/>
      <c r="E15" s="405"/>
      <c r="F15" s="132">
        <f>F14*0.08</f>
        <v>0</v>
      </c>
    </row>
    <row r="16" spans="1:6" x14ac:dyDescent="0.25">
      <c r="A16" s="546" t="s">
        <v>184</v>
      </c>
      <c r="B16" s="547"/>
      <c r="C16" s="547"/>
      <c r="D16" s="547"/>
      <c r="E16" s="548"/>
      <c r="F16" s="132">
        <f>F14+F15</f>
        <v>0</v>
      </c>
    </row>
    <row r="17" spans="1:6" ht="15.75" thickBot="1" x14ac:dyDescent="0.3">
      <c r="A17" s="89"/>
      <c r="B17" s="90"/>
      <c r="C17" s="90"/>
      <c r="D17" s="90"/>
      <c r="E17" s="134"/>
      <c r="F17" s="135"/>
    </row>
    <row r="18" spans="1:6" ht="25.5" x14ac:dyDescent="0.25">
      <c r="A18" s="53" t="s">
        <v>0</v>
      </c>
      <c r="B18" s="54" t="s">
        <v>1</v>
      </c>
      <c r="C18" s="54" t="s">
        <v>2</v>
      </c>
      <c r="D18" s="54" t="s">
        <v>3</v>
      </c>
      <c r="E18" s="54" t="s">
        <v>4</v>
      </c>
      <c r="F18" s="55" t="s">
        <v>5</v>
      </c>
    </row>
    <row r="19" spans="1:6" ht="15.75" x14ac:dyDescent="0.25">
      <c r="A19" s="502" t="s">
        <v>116</v>
      </c>
      <c r="B19" s="503"/>
      <c r="C19" s="503"/>
      <c r="D19" s="503"/>
      <c r="E19" s="503"/>
      <c r="F19" s="504"/>
    </row>
    <row r="20" spans="1:6" ht="21.75" customHeight="1" x14ac:dyDescent="0.25">
      <c r="A20" s="536" t="s">
        <v>226</v>
      </c>
      <c r="B20" s="534"/>
      <c r="C20" s="534"/>
      <c r="D20" s="534"/>
      <c r="E20" s="534"/>
      <c r="F20" s="535"/>
    </row>
    <row r="21" spans="1:6" x14ac:dyDescent="0.25">
      <c r="A21" s="20">
        <v>3</v>
      </c>
      <c r="B21" s="21" t="s">
        <v>26</v>
      </c>
      <c r="C21" s="22" t="s">
        <v>7</v>
      </c>
      <c r="D21" s="23">
        <v>1.9</v>
      </c>
      <c r="E21" s="65"/>
      <c r="F21" s="24">
        <f>E21*D21</f>
        <v>0</v>
      </c>
    </row>
    <row r="22" spans="1:6" ht="25.5" x14ac:dyDescent="0.25">
      <c r="A22" s="20">
        <v>4</v>
      </c>
      <c r="B22" s="25" t="s">
        <v>27</v>
      </c>
      <c r="C22" s="22" t="s">
        <v>7</v>
      </c>
      <c r="D22" s="23">
        <v>18</v>
      </c>
      <c r="E22" s="65"/>
      <c r="F22" s="24">
        <f t="shared" ref="F22:F27" si="0">D22*E22</f>
        <v>0</v>
      </c>
    </row>
    <row r="23" spans="1:6" ht="25.5" x14ac:dyDescent="0.25">
      <c r="A23" s="20">
        <v>5</v>
      </c>
      <c r="B23" s="25" t="s">
        <v>28</v>
      </c>
      <c r="C23" s="22" t="s">
        <v>6</v>
      </c>
      <c r="D23" s="23">
        <v>81</v>
      </c>
      <c r="E23" s="65"/>
      <c r="F23" s="24">
        <f t="shared" si="0"/>
        <v>0</v>
      </c>
    </row>
    <row r="24" spans="1:6" x14ac:dyDescent="0.25">
      <c r="A24" s="20">
        <v>6</v>
      </c>
      <c r="B24" s="25" t="s">
        <v>29</v>
      </c>
      <c r="C24" s="22" t="s">
        <v>21</v>
      </c>
      <c r="D24" s="23">
        <f>D22*0.4</f>
        <v>7.2</v>
      </c>
      <c r="E24" s="65"/>
      <c r="F24" s="24">
        <f t="shared" si="0"/>
        <v>0</v>
      </c>
    </row>
    <row r="25" spans="1:6" x14ac:dyDescent="0.25">
      <c r="A25" s="20">
        <v>7</v>
      </c>
      <c r="B25" s="25" t="s">
        <v>30</v>
      </c>
      <c r="C25" s="22" t="s">
        <v>21</v>
      </c>
      <c r="D25" s="23">
        <f>D22*0.4</f>
        <v>7.2</v>
      </c>
      <c r="E25" s="65"/>
      <c r="F25" s="24">
        <f t="shared" si="0"/>
        <v>0</v>
      </c>
    </row>
    <row r="26" spans="1:6" ht="170.25" customHeight="1" x14ac:dyDescent="0.25">
      <c r="A26" s="20">
        <v>8</v>
      </c>
      <c r="B26" s="3" t="s">
        <v>73</v>
      </c>
      <c r="C26" s="22" t="s">
        <v>6</v>
      </c>
      <c r="D26" s="27">
        <v>27</v>
      </c>
      <c r="E26" s="65"/>
      <c r="F26" s="24">
        <f t="shared" si="0"/>
        <v>0</v>
      </c>
    </row>
    <row r="27" spans="1:6" ht="62.25" customHeight="1" x14ac:dyDescent="0.25">
      <c r="A27" s="20">
        <v>9</v>
      </c>
      <c r="B27" s="3" t="s">
        <v>34</v>
      </c>
      <c r="C27" s="22" t="s">
        <v>6</v>
      </c>
      <c r="D27" s="27">
        <f>18+7+8</f>
        <v>33</v>
      </c>
      <c r="E27" s="65"/>
      <c r="F27" s="24">
        <f t="shared" si="0"/>
        <v>0</v>
      </c>
    </row>
    <row r="28" spans="1:6" x14ac:dyDescent="0.25">
      <c r="A28" s="549" t="s">
        <v>177</v>
      </c>
      <c r="B28" s="550"/>
      <c r="C28" s="550"/>
      <c r="D28" s="550"/>
      <c r="E28" s="551"/>
      <c r="F28" s="141">
        <f>F21+F22+F23+F24+F25+F26+F27</f>
        <v>0</v>
      </c>
    </row>
    <row r="29" spans="1:6" x14ac:dyDescent="0.25">
      <c r="A29" s="549" t="s">
        <v>172</v>
      </c>
      <c r="B29" s="550"/>
      <c r="C29" s="550"/>
      <c r="D29" s="550"/>
      <c r="E29" s="551"/>
      <c r="F29" s="141">
        <f>F28*0.08</f>
        <v>0</v>
      </c>
    </row>
    <row r="30" spans="1:6" x14ac:dyDescent="0.25">
      <c r="A30" s="549" t="s">
        <v>173</v>
      </c>
      <c r="B30" s="550"/>
      <c r="C30" s="550"/>
      <c r="D30" s="550"/>
      <c r="E30" s="550"/>
      <c r="F30" s="142">
        <f>F28+F29</f>
        <v>0</v>
      </c>
    </row>
    <row r="31" spans="1:6" x14ac:dyDescent="0.25">
      <c r="A31" s="66"/>
      <c r="B31" s="140" t="s">
        <v>124</v>
      </c>
      <c r="C31" s="68"/>
      <c r="D31" s="68"/>
      <c r="E31" s="68"/>
      <c r="F31" s="69"/>
    </row>
    <row r="32" spans="1:6" x14ac:dyDescent="0.25">
      <c r="A32" s="28">
        <v>10</v>
      </c>
      <c r="B32" s="29" t="s">
        <v>32</v>
      </c>
      <c r="C32" s="22" t="s">
        <v>6</v>
      </c>
      <c r="D32" s="27">
        <v>27</v>
      </c>
      <c r="E32" s="65"/>
      <c r="F32" s="24">
        <f>D32*E32</f>
        <v>0</v>
      </c>
    </row>
    <row r="33" spans="1:6" x14ac:dyDescent="0.25">
      <c r="A33" s="28">
        <v>11</v>
      </c>
      <c r="B33" s="12" t="s">
        <v>33</v>
      </c>
      <c r="C33" s="28" t="s">
        <v>7</v>
      </c>
      <c r="D33" s="30">
        <v>11</v>
      </c>
      <c r="E33" s="65"/>
      <c r="F33" s="24">
        <f>D33*E33</f>
        <v>0</v>
      </c>
    </row>
    <row r="34" spans="1:6" x14ac:dyDescent="0.25">
      <c r="A34" s="546" t="s">
        <v>92</v>
      </c>
      <c r="B34" s="547"/>
      <c r="C34" s="547"/>
      <c r="D34" s="547"/>
      <c r="E34" s="548"/>
      <c r="F34" s="64">
        <f>F32+F33</f>
        <v>0</v>
      </c>
    </row>
    <row r="35" spans="1:6" x14ac:dyDescent="0.25">
      <c r="A35" s="546" t="s">
        <v>172</v>
      </c>
      <c r="B35" s="404"/>
      <c r="C35" s="404"/>
      <c r="D35" s="404"/>
      <c r="E35" s="405"/>
      <c r="F35" s="132">
        <f>F34*0.08</f>
        <v>0</v>
      </c>
    </row>
    <row r="36" spans="1:6" x14ac:dyDescent="0.25">
      <c r="A36" s="546" t="s">
        <v>180</v>
      </c>
      <c r="B36" s="547"/>
      <c r="C36" s="547"/>
      <c r="D36" s="547"/>
      <c r="E36" s="548"/>
      <c r="F36" s="132">
        <f>F34+F35</f>
        <v>0</v>
      </c>
    </row>
    <row r="37" spans="1:6" ht="15.75" thickBot="1" x14ac:dyDescent="0.3">
      <c r="A37" s="89"/>
      <c r="B37" s="90"/>
      <c r="C37" s="90"/>
      <c r="D37" s="90"/>
      <c r="E37" s="134"/>
      <c r="F37" s="135"/>
    </row>
    <row r="38" spans="1:6" ht="25.5" x14ac:dyDescent="0.25">
      <c r="A38" s="53" t="s">
        <v>0</v>
      </c>
      <c r="B38" s="54" t="s">
        <v>1</v>
      </c>
      <c r="C38" s="54" t="s">
        <v>2</v>
      </c>
      <c r="D38" s="54" t="s">
        <v>3</v>
      </c>
      <c r="E38" s="54" t="s">
        <v>4</v>
      </c>
      <c r="F38" s="55" t="s">
        <v>5</v>
      </c>
    </row>
    <row r="39" spans="1:6" ht="15.75" x14ac:dyDescent="0.25">
      <c r="A39" s="502" t="s">
        <v>117</v>
      </c>
      <c r="B39" s="503"/>
      <c r="C39" s="503"/>
      <c r="D39" s="503"/>
      <c r="E39" s="503"/>
      <c r="F39" s="504"/>
    </row>
    <row r="40" spans="1:6" x14ac:dyDescent="0.25">
      <c r="A40" s="70"/>
      <c r="B40" s="67" t="s">
        <v>31</v>
      </c>
      <c r="C40" s="67"/>
      <c r="D40" s="67"/>
      <c r="E40" s="67"/>
      <c r="F40" s="71"/>
    </row>
    <row r="41" spans="1:6" ht="160.5" customHeight="1" x14ac:dyDescent="0.25">
      <c r="A41" s="20">
        <v>12</v>
      </c>
      <c r="B41" s="3" t="s">
        <v>74</v>
      </c>
      <c r="C41" s="22" t="s">
        <v>6</v>
      </c>
      <c r="D41" s="27">
        <v>13</v>
      </c>
      <c r="E41" s="65"/>
      <c r="F41" s="24">
        <f>D41*E41</f>
        <v>0</v>
      </c>
    </row>
    <row r="42" spans="1:6" x14ac:dyDescent="0.25">
      <c r="A42" s="20">
        <v>13</v>
      </c>
      <c r="B42" s="3" t="s">
        <v>35</v>
      </c>
      <c r="C42" s="22" t="s">
        <v>7</v>
      </c>
      <c r="D42" s="31">
        <v>333</v>
      </c>
      <c r="E42" s="65"/>
      <c r="F42" s="24">
        <f>D42*E42</f>
        <v>0</v>
      </c>
    </row>
    <row r="43" spans="1:6" ht="38.25" x14ac:dyDescent="0.25">
      <c r="A43" s="20">
        <v>14</v>
      </c>
      <c r="B43" s="32" t="s">
        <v>36</v>
      </c>
      <c r="C43" s="19" t="s">
        <v>6</v>
      </c>
      <c r="D43" s="23">
        <v>55</v>
      </c>
      <c r="E43" s="65"/>
      <c r="F43" s="24">
        <f>D43*E43</f>
        <v>0</v>
      </c>
    </row>
    <row r="44" spans="1:6" x14ac:dyDescent="0.25">
      <c r="A44" s="549" t="s">
        <v>177</v>
      </c>
      <c r="B44" s="609"/>
      <c r="C44" s="609"/>
      <c r="D44" s="609"/>
      <c r="E44" s="610"/>
      <c r="F44" s="141">
        <f>F41+F42+F43</f>
        <v>0</v>
      </c>
    </row>
    <row r="45" spans="1:6" x14ac:dyDescent="0.25">
      <c r="A45" s="549" t="s">
        <v>172</v>
      </c>
      <c r="B45" s="609"/>
      <c r="C45" s="609"/>
      <c r="D45" s="609"/>
      <c r="E45" s="610"/>
      <c r="F45" s="141">
        <f>F44*0.08</f>
        <v>0</v>
      </c>
    </row>
    <row r="46" spans="1:6" x14ac:dyDescent="0.25">
      <c r="A46" s="549" t="s">
        <v>173</v>
      </c>
      <c r="B46" s="609"/>
      <c r="C46" s="609"/>
      <c r="D46" s="609"/>
      <c r="E46" s="610"/>
      <c r="F46" s="141">
        <f>F44+F45</f>
        <v>0</v>
      </c>
    </row>
    <row r="47" spans="1:6" x14ac:dyDescent="0.25">
      <c r="A47" s="537" t="s">
        <v>122</v>
      </c>
      <c r="B47" s="538"/>
      <c r="C47" s="538"/>
      <c r="D47" s="538"/>
      <c r="E47" s="538"/>
      <c r="F47" s="539"/>
    </row>
    <row r="48" spans="1:6" x14ac:dyDescent="0.25">
      <c r="A48" s="28">
        <v>15</v>
      </c>
      <c r="B48" s="29" t="s">
        <v>32</v>
      </c>
      <c r="C48" s="28" t="s">
        <v>6</v>
      </c>
      <c r="D48" s="30">
        <v>13</v>
      </c>
      <c r="E48" s="65"/>
      <c r="F48" s="30">
        <f>E48*D48</f>
        <v>0</v>
      </c>
    </row>
    <row r="49" spans="1:6" ht="15.75" thickBot="1" x14ac:dyDescent="0.3">
      <c r="A49" s="612" t="s">
        <v>92</v>
      </c>
      <c r="B49" s="613"/>
      <c r="C49" s="613"/>
      <c r="D49" s="613"/>
      <c r="E49" s="614"/>
      <c r="F49" s="64">
        <f>F48</f>
        <v>0</v>
      </c>
    </row>
    <row r="50" spans="1:6" ht="15.75" thickBot="1" x14ac:dyDescent="0.3">
      <c r="A50" s="611" t="s">
        <v>172</v>
      </c>
      <c r="B50" s="528"/>
      <c r="C50" s="528"/>
      <c r="D50" s="528"/>
      <c r="E50" s="529"/>
      <c r="F50" s="143">
        <f>F49*0.08</f>
        <v>0</v>
      </c>
    </row>
    <row r="51" spans="1:6" x14ac:dyDescent="0.25">
      <c r="A51" s="622" t="s">
        <v>180</v>
      </c>
      <c r="B51" s="623"/>
      <c r="C51" s="623"/>
      <c r="D51" s="623"/>
      <c r="E51" s="624"/>
      <c r="F51" s="132">
        <f>F49+F50</f>
        <v>0</v>
      </c>
    </row>
    <row r="52" spans="1:6" ht="15.75" thickBot="1" x14ac:dyDescent="0.3">
      <c r="A52" s="89"/>
      <c r="B52" s="90"/>
      <c r="C52" s="90"/>
      <c r="D52" s="90"/>
      <c r="E52" s="134"/>
      <c r="F52" s="135"/>
    </row>
    <row r="53" spans="1:6" ht="25.5" x14ac:dyDescent="0.25">
      <c r="A53" s="53" t="s">
        <v>0</v>
      </c>
      <c r="B53" s="54" t="s">
        <v>1</v>
      </c>
      <c r="C53" s="54" t="s">
        <v>2</v>
      </c>
      <c r="D53" s="54" t="s">
        <v>3</v>
      </c>
      <c r="E53" s="54" t="s">
        <v>4</v>
      </c>
      <c r="F53" s="108" t="s">
        <v>5</v>
      </c>
    </row>
    <row r="54" spans="1:6" ht="15.75" x14ac:dyDescent="0.25">
      <c r="A54" s="502" t="s">
        <v>118</v>
      </c>
      <c r="B54" s="503"/>
      <c r="C54" s="503"/>
      <c r="D54" s="503"/>
      <c r="E54" s="503"/>
      <c r="F54" s="504"/>
    </row>
    <row r="55" spans="1:6" ht="17.25" customHeight="1" x14ac:dyDescent="0.25">
      <c r="A55" s="536" t="s">
        <v>25</v>
      </c>
      <c r="B55" s="540"/>
      <c r="C55" s="540"/>
      <c r="D55" s="540"/>
      <c r="E55" s="540"/>
      <c r="F55" s="541"/>
    </row>
    <row r="56" spans="1:6" x14ac:dyDescent="0.25">
      <c r="A56" s="20">
        <v>16</v>
      </c>
      <c r="B56" s="21" t="s">
        <v>37</v>
      </c>
      <c r="C56" s="22" t="s">
        <v>6</v>
      </c>
      <c r="D56" s="23">
        <v>2</v>
      </c>
      <c r="E56" s="65"/>
      <c r="F56" s="30">
        <f t="shared" ref="F56:F61" si="1">D56*E56</f>
        <v>0</v>
      </c>
    </row>
    <row r="57" spans="1:6" x14ac:dyDescent="0.25">
      <c r="A57" s="20">
        <v>17</v>
      </c>
      <c r="B57" s="21" t="s">
        <v>38</v>
      </c>
      <c r="C57" s="22" t="s">
        <v>7</v>
      </c>
      <c r="D57" s="23">
        <f>5+8</f>
        <v>13</v>
      </c>
      <c r="E57" s="65"/>
      <c r="F57" s="30">
        <f t="shared" si="1"/>
        <v>0</v>
      </c>
    </row>
    <row r="58" spans="1:6" ht="160.5" customHeight="1" x14ac:dyDescent="0.25">
      <c r="A58" s="20">
        <v>18</v>
      </c>
      <c r="B58" s="3" t="s">
        <v>75</v>
      </c>
      <c r="C58" s="22" t="s">
        <v>6</v>
      </c>
      <c r="D58" s="27">
        <f>10+5+13+6+6</f>
        <v>40</v>
      </c>
      <c r="E58" s="65"/>
      <c r="F58" s="30">
        <f t="shared" si="1"/>
        <v>0</v>
      </c>
    </row>
    <row r="59" spans="1:6" ht="104.25" customHeight="1" x14ac:dyDescent="0.25">
      <c r="A59" s="20">
        <v>19</v>
      </c>
      <c r="B59" s="3" t="s">
        <v>68</v>
      </c>
      <c r="C59" s="22" t="s">
        <v>6</v>
      </c>
      <c r="D59" s="27">
        <f>7+3+3</f>
        <v>13</v>
      </c>
      <c r="E59" s="65"/>
      <c r="F59" s="30">
        <f t="shared" si="1"/>
        <v>0</v>
      </c>
    </row>
    <row r="60" spans="1:6" ht="85.5" customHeight="1" x14ac:dyDescent="0.25">
      <c r="A60" s="20">
        <v>20</v>
      </c>
      <c r="B60" s="3" t="s">
        <v>69</v>
      </c>
      <c r="C60" s="22" t="s">
        <v>6</v>
      </c>
      <c r="D60" s="31">
        <v>20</v>
      </c>
      <c r="E60" s="65"/>
      <c r="F60" s="30">
        <f t="shared" si="1"/>
        <v>0</v>
      </c>
    </row>
    <row r="61" spans="1:6" ht="36.75" customHeight="1" x14ac:dyDescent="0.25">
      <c r="A61" s="20">
        <v>21</v>
      </c>
      <c r="B61" s="16" t="s">
        <v>280</v>
      </c>
      <c r="C61" s="22" t="s">
        <v>7</v>
      </c>
      <c r="D61" s="31">
        <f>12.7+30.2+13.3+9.2+17+31.5+14.9</f>
        <v>128.80000000000001</v>
      </c>
      <c r="E61" s="65"/>
      <c r="F61" s="30">
        <f t="shared" si="1"/>
        <v>0</v>
      </c>
    </row>
    <row r="62" spans="1:6" x14ac:dyDescent="0.25">
      <c r="A62" s="549" t="s">
        <v>177</v>
      </c>
      <c r="B62" s="550"/>
      <c r="C62" s="550"/>
      <c r="D62" s="550"/>
      <c r="E62" s="551"/>
      <c r="F62" s="141">
        <f>F56+F57+F58+F59+F60+F61</f>
        <v>0</v>
      </c>
    </row>
    <row r="63" spans="1:6" x14ac:dyDescent="0.25">
      <c r="A63" s="549" t="s">
        <v>172</v>
      </c>
      <c r="B63" s="550"/>
      <c r="C63" s="550"/>
      <c r="D63" s="550"/>
      <c r="E63" s="551"/>
      <c r="F63" s="141">
        <f>F62*0.08</f>
        <v>0</v>
      </c>
    </row>
    <row r="64" spans="1:6" x14ac:dyDescent="0.25">
      <c r="A64" s="549" t="s">
        <v>173</v>
      </c>
      <c r="B64" s="550"/>
      <c r="C64" s="550"/>
      <c r="D64" s="550"/>
      <c r="E64" s="551"/>
      <c r="F64" s="141">
        <f>F62+F63</f>
        <v>0</v>
      </c>
    </row>
    <row r="65" spans="1:6" x14ac:dyDescent="0.25">
      <c r="A65" s="537" t="s">
        <v>122</v>
      </c>
      <c r="B65" s="538"/>
      <c r="C65" s="538"/>
      <c r="D65" s="538"/>
      <c r="E65" s="538"/>
      <c r="F65" s="539"/>
    </row>
    <row r="66" spans="1:6" ht="25.5" x14ac:dyDescent="0.25">
      <c r="A66" s="28">
        <v>22</v>
      </c>
      <c r="B66" s="29" t="s">
        <v>279</v>
      </c>
      <c r="C66" s="28" t="s">
        <v>6</v>
      </c>
      <c r="D66" s="30">
        <f>77-4</f>
        <v>73</v>
      </c>
      <c r="E66" s="65"/>
      <c r="F66" s="30">
        <f>D66*E66</f>
        <v>0</v>
      </c>
    </row>
    <row r="67" spans="1:6" x14ac:dyDescent="0.25">
      <c r="A67" s="546" t="s">
        <v>92</v>
      </c>
      <c r="B67" s="547"/>
      <c r="C67" s="547"/>
      <c r="D67" s="547"/>
      <c r="E67" s="548"/>
      <c r="F67" s="64">
        <f>F66</f>
        <v>0</v>
      </c>
    </row>
    <row r="68" spans="1:6" x14ac:dyDescent="0.25">
      <c r="A68" s="546" t="s">
        <v>172</v>
      </c>
      <c r="B68" s="547"/>
      <c r="C68" s="547"/>
      <c r="D68" s="547"/>
      <c r="E68" s="548"/>
      <c r="F68" s="78">
        <f>F67*0.08</f>
        <v>0</v>
      </c>
    </row>
    <row r="69" spans="1:6" ht="15.75" thickBot="1" x14ac:dyDescent="0.3">
      <c r="A69" s="616" t="s">
        <v>173</v>
      </c>
      <c r="B69" s="617"/>
      <c r="C69" s="617"/>
      <c r="D69" s="617"/>
      <c r="E69" s="618"/>
      <c r="F69" s="77">
        <f>F67+F68</f>
        <v>0</v>
      </c>
    </row>
    <row r="70" spans="1:6" ht="15.75" thickBot="1" x14ac:dyDescent="0.3">
      <c r="A70" s="89"/>
      <c r="B70" s="144"/>
      <c r="C70" s="144"/>
      <c r="D70" s="144"/>
      <c r="E70" s="145"/>
      <c r="F70" s="135"/>
    </row>
    <row r="71" spans="1:6" ht="25.5" x14ac:dyDescent="0.25">
      <c r="A71" s="53" t="s">
        <v>0</v>
      </c>
      <c r="B71" s="54" t="s">
        <v>1</v>
      </c>
      <c r="C71" s="54" t="s">
        <v>2</v>
      </c>
      <c r="D71" s="54" t="s">
        <v>3</v>
      </c>
      <c r="E71" s="54" t="s">
        <v>4</v>
      </c>
      <c r="F71" s="108" t="s">
        <v>5</v>
      </c>
    </row>
    <row r="72" spans="1:6" ht="15.75" x14ac:dyDescent="0.25">
      <c r="A72" s="502" t="s">
        <v>119</v>
      </c>
      <c r="B72" s="503"/>
      <c r="C72" s="503"/>
      <c r="D72" s="503"/>
      <c r="E72" s="503"/>
      <c r="F72" s="504"/>
    </row>
    <row r="73" spans="1:6" x14ac:dyDescent="0.25">
      <c r="A73" s="542" t="s">
        <v>39</v>
      </c>
      <c r="B73" s="531"/>
      <c r="C73" s="531"/>
      <c r="D73" s="531"/>
      <c r="E73" s="531"/>
      <c r="F73" s="531"/>
    </row>
    <row r="74" spans="1:6" x14ac:dyDescent="0.25">
      <c r="A74" s="13">
        <v>23</v>
      </c>
      <c r="B74" s="16" t="s">
        <v>40</v>
      </c>
      <c r="C74" s="17">
        <v>2</v>
      </c>
      <c r="D74" s="17" t="s">
        <v>6</v>
      </c>
      <c r="E74" s="65"/>
      <c r="F74" s="18">
        <f t="shared" ref="F74:F79" si="2">C74*E74</f>
        <v>0</v>
      </c>
    </row>
    <row r="75" spans="1:6" ht="30.75" customHeight="1" x14ac:dyDescent="0.25">
      <c r="A75" s="13">
        <v>24</v>
      </c>
      <c r="B75" s="16" t="s">
        <v>41</v>
      </c>
      <c r="C75" s="17">
        <v>24</v>
      </c>
      <c r="D75" s="17" t="s">
        <v>6</v>
      </c>
      <c r="E75" s="65"/>
      <c r="F75" s="18">
        <f t="shared" si="2"/>
        <v>0</v>
      </c>
    </row>
    <row r="76" spans="1:6" ht="65.25" customHeight="1" x14ac:dyDescent="0.25">
      <c r="A76" s="13">
        <v>25</v>
      </c>
      <c r="B76" s="16" t="s">
        <v>42</v>
      </c>
      <c r="C76" s="17">
        <v>36.299999999999997</v>
      </c>
      <c r="D76" s="17" t="s">
        <v>7</v>
      </c>
      <c r="E76" s="85"/>
      <c r="F76" s="355">
        <f t="shared" si="2"/>
        <v>0</v>
      </c>
    </row>
    <row r="77" spans="1:6" ht="39" x14ac:dyDescent="0.25">
      <c r="A77" s="13">
        <v>26</v>
      </c>
      <c r="B77" s="33" t="s">
        <v>43</v>
      </c>
      <c r="C77" s="17">
        <v>53.8</v>
      </c>
      <c r="D77" s="17" t="s">
        <v>21</v>
      </c>
      <c r="E77" s="85"/>
      <c r="F77" s="355">
        <f t="shared" si="2"/>
        <v>0</v>
      </c>
    </row>
    <row r="78" spans="1:6" ht="37.5" customHeight="1" x14ac:dyDescent="0.25">
      <c r="A78" s="13">
        <v>27</v>
      </c>
      <c r="B78" s="29" t="s">
        <v>44</v>
      </c>
      <c r="C78" s="17">
        <v>46.109999999999992</v>
      </c>
      <c r="D78" s="17" t="s">
        <v>21</v>
      </c>
      <c r="E78" s="85"/>
      <c r="F78" s="17">
        <f t="shared" si="2"/>
        <v>0</v>
      </c>
    </row>
    <row r="79" spans="1:6" ht="78" customHeight="1" x14ac:dyDescent="0.25">
      <c r="A79" s="13">
        <v>28</v>
      </c>
      <c r="B79" s="16" t="s">
        <v>45</v>
      </c>
      <c r="C79" s="17">
        <v>414.4</v>
      </c>
      <c r="D79" s="17" t="s">
        <v>7</v>
      </c>
      <c r="E79" s="85"/>
      <c r="F79" s="355">
        <f t="shared" si="2"/>
        <v>0</v>
      </c>
    </row>
    <row r="80" spans="1:6" x14ac:dyDescent="0.25">
      <c r="A80" s="13">
        <v>29</v>
      </c>
      <c r="B80" s="309" t="s">
        <v>239</v>
      </c>
      <c r="C80" s="34">
        <v>42</v>
      </c>
      <c r="D80" s="34" t="s">
        <v>6</v>
      </c>
      <c r="E80" s="109"/>
      <c r="F80" s="26">
        <f t="shared" ref="F80:F85" si="3">E80*C80</f>
        <v>0</v>
      </c>
    </row>
    <row r="81" spans="1:6" ht="172.5" customHeight="1" x14ac:dyDescent="0.25">
      <c r="A81" s="13">
        <v>30</v>
      </c>
      <c r="B81" s="29" t="s">
        <v>76</v>
      </c>
      <c r="C81" s="17">
        <v>22</v>
      </c>
      <c r="D81" s="17" t="s">
        <v>6</v>
      </c>
      <c r="E81" s="85"/>
      <c r="F81" s="258">
        <f t="shared" si="3"/>
        <v>0</v>
      </c>
    </row>
    <row r="82" spans="1:6" ht="123" customHeight="1" x14ac:dyDescent="0.25">
      <c r="A82" s="13">
        <v>31</v>
      </c>
      <c r="B82" s="33" t="s">
        <v>46</v>
      </c>
      <c r="C82" s="17">
        <v>36</v>
      </c>
      <c r="D82" s="17" t="s">
        <v>47</v>
      </c>
      <c r="E82" s="85"/>
      <c r="F82" s="258">
        <f t="shared" si="3"/>
        <v>0</v>
      </c>
    </row>
    <row r="83" spans="1:6" ht="51.75" x14ac:dyDescent="0.25">
      <c r="A83" s="13">
        <v>32</v>
      </c>
      <c r="B83" s="33" t="s">
        <v>48</v>
      </c>
      <c r="C83" s="17">
        <v>173</v>
      </c>
      <c r="D83" s="17" t="s">
        <v>6</v>
      </c>
      <c r="E83" s="85"/>
      <c r="F83" s="258">
        <f t="shared" si="3"/>
        <v>0</v>
      </c>
    </row>
    <row r="84" spans="1:6" ht="26.25" x14ac:dyDescent="0.25">
      <c r="A84" s="13">
        <v>33</v>
      </c>
      <c r="B84" s="33" t="s">
        <v>49</v>
      </c>
      <c r="C84" s="17">
        <v>153.69999999999999</v>
      </c>
      <c r="D84" s="17" t="s">
        <v>7</v>
      </c>
      <c r="E84" s="85"/>
      <c r="F84" s="258">
        <f t="shared" si="3"/>
        <v>0</v>
      </c>
    </row>
    <row r="85" spans="1:6" ht="51.75" x14ac:dyDescent="0.25">
      <c r="A85" s="13">
        <v>34</v>
      </c>
      <c r="B85" s="33" t="s">
        <v>50</v>
      </c>
      <c r="C85" s="17">
        <v>227</v>
      </c>
      <c r="D85" s="17" t="s">
        <v>6</v>
      </c>
      <c r="E85" s="85"/>
      <c r="F85" s="258">
        <f t="shared" si="3"/>
        <v>0</v>
      </c>
    </row>
    <row r="86" spans="1:6" x14ac:dyDescent="0.25">
      <c r="A86" s="615" t="s">
        <v>177</v>
      </c>
      <c r="B86" s="550"/>
      <c r="C86" s="550"/>
      <c r="D86" s="550"/>
      <c r="E86" s="551"/>
      <c r="F86" s="146">
        <f>F74+F75+F76+F77+F78+F79+F80+F81+F82+F83+F84+F85</f>
        <v>0</v>
      </c>
    </row>
    <row r="87" spans="1:6" x14ac:dyDescent="0.25">
      <c r="A87" s="615" t="s">
        <v>172</v>
      </c>
      <c r="B87" s="550"/>
      <c r="C87" s="550"/>
      <c r="D87" s="550"/>
      <c r="E87" s="551"/>
      <c r="F87" s="146">
        <f>F86*0.08</f>
        <v>0</v>
      </c>
    </row>
    <row r="88" spans="1:6" x14ac:dyDescent="0.25">
      <c r="A88" s="615" t="s">
        <v>173</v>
      </c>
      <c r="B88" s="550"/>
      <c r="C88" s="550"/>
      <c r="D88" s="550"/>
      <c r="E88" s="551"/>
      <c r="F88" s="146">
        <f>F86+F87</f>
        <v>0</v>
      </c>
    </row>
    <row r="89" spans="1:6" ht="21.75" customHeight="1" x14ac:dyDescent="0.25">
      <c r="A89" s="619" t="s">
        <v>122</v>
      </c>
      <c r="B89" s="620"/>
      <c r="C89" s="620"/>
      <c r="D89" s="620"/>
      <c r="E89" s="620"/>
      <c r="F89" s="621"/>
    </row>
    <row r="90" spans="1:6" ht="39" x14ac:dyDescent="0.25">
      <c r="A90" s="13">
        <v>35</v>
      </c>
      <c r="B90" s="33" t="s">
        <v>195</v>
      </c>
      <c r="C90" s="17">
        <v>22</v>
      </c>
      <c r="D90" s="17" t="s">
        <v>6</v>
      </c>
      <c r="E90" s="85"/>
      <c r="F90" s="258">
        <f>C90*E90</f>
        <v>0</v>
      </c>
    </row>
    <row r="91" spans="1:6" ht="57.75" customHeight="1" x14ac:dyDescent="0.25">
      <c r="A91" s="13">
        <v>36</v>
      </c>
      <c r="B91" s="29" t="s">
        <v>51</v>
      </c>
      <c r="C91" s="17">
        <v>414.4</v>
      </c>
      <c r="D91" s="17" t="s">
        <v>7</v>
      </c>
      <c r="E91" s="85"/>
      <c r="F91" s="258">
        <f>C91*E91</f>
        <v>0</v>
      </c>
    </row>
    <row r="92" spans="1:6" ht="39" x14ac:dyDescent="0.25">
      <c r="A92" s="13">
        <v>37</v>
      </c>
      <c r="B92" s="33" t="s">
        <v>194</v>
      </c>
      <c r="C92" s="17">
        <v>153.69999999999999</v>
      </c>
      <c r="D92" s="17" t="s">
        <v>7</v>
      </c>
      <c r="E92" s="85"/>
      <c r="F92" s="258">
        <f>C92*E92</f>
        <v>0</v>
      </c>
    </row>
    <row r="93" spans="1:6" x14ac:dyDescent="0.25">
      <c r="A93" s="546" t="s">
        <v>92</v>
      </c>
      <c r="B93" s="547"/>
      <c r="C93" s="547"/>
      <c r="D93" s="547"/>
      <c r="E93" s="548"/>
      <c r="F93" s="64">
        <f>F90+F91+F92</f>
        <v>0</v>
      </c>
    </row>
    <row r="94" spans="1:6" ht="15.75" thickBot="1" x14ac:dyDescent="0.3">
      <c r="A94" s="612" t="s">
        <v>172</v>
      </c>
      <c r="B94" s="388"/>
      <c r="C94" s="388"/>
      <c r="D94" s="388"/>
      <c r="E94" s="389"/>
      <c r="F94" s="132">
        <f>F93*0.08</f>
        <v>0</v>
      </c>
    </row>
    <row r="95" spans="1:6" ht="15.75" thickBot="1" x14ac:dyDescent="0.3">
      <c r="A95" s="611" t="s">
        <v>180</v>
      </c>
      <c r="B95" s="632"/>
      <c r="C95" s="632"/>
      <c r="D95" s="632"/>
      <c r="E95" s="633"/>
      <c r="F95" s="340">
        <f>F93+F94</f>
        <v>0</v>
      </c>
    </row>
    <row r="96" spans="1:6" ht="15.75" thickBot="1" x14ac:dyDescent="0.3">
      <c r="A96" s="90"/>
      <c r="B96" s="90"/>
      <c r="C96" s="90"/>
      <c r="D96" s="90"/>
      <c r="E96" s="90"/>
      <c r="F96" s="149"/>
    </row>
    <row r="97" spans="1:6" ht="26.25" thickBot="1" x14ac:dyDescent="0.3">
      <c r="A97" s="50" t="s">
        <v>0</v>
      </c>
      <c r="B97" s="51" t="s">
        <v>1</v>
      </c>
      <c r="C97" s="51" t="s">
        <v>2</v>
      </c>
      <c r="D97" s="51" t="s">
        <v>3</v>
      </c>
      <c r="E97" s="51" t="s">
        <v>4</v>
      </c>
      <c r="F97" s="52" t="s">
        <v>5</v>
      </c>
    </row>
    <row r="98" spans="1:6" ht="16.5" thickBot="1" x14ac:dyDescent="0.3">
      <c r="A98" s="395" t="s">
        <v>281</v>
      </c>
      <c r="B98" s="396"/>
      <c r="C98" s="396"/>
      <c r="D98" s="396"/>
      <c r="E98" s="396"/>
      <c r="F98" s="397"/>
    </row>
    <row r="99" spans="1:6" ht="140.25" x14ac:dyDescent="0.25">
      <c r="A99" s="196">
        <v>38</v>
      </c>
      <c r="B99" s="4" t="s">
        <v>282</v>
      </c>
      <c r="C99" s="82" t="s">
        <v>6</v>
      </c>
      <c r="D99" s="82">
        <v>5</v>
      </c>
      <c r="E99" s="83"/>
      <c r="F99" s="84">
        <f>D99*E99</f>
        <v>0</v>
      </c>
    </row>
    <row r="100" spans="1:6" ht="128.25" thickBot="1" x14ac:dyDescent="0.3">
      <c r="A100" s="197">
        <v>39</v>
      </c>
      <c r="B100" s="3" t="s">
        <v>283</v>
      </c>
      <c r="C100" s="20" t="s">
        <v>6</v>
      </c>
      <c r="D100" s="20">
        <v>6</v>
      </c>
      <c r="E100" s="85"/>
      <c r="F100" s="86">
        <f>D100*E100</f>
        <v>0</v>
      </c>
    </row>
    <row r="101" spans="1:6" ht="15.75" thickBot="1" x14ac:dyDescent="0.3">
      <c r="A101" s="384" t="s">
        <v>92</v>
      </c>
      <c r="B101" s="385"/>
      <c r="C101" s="385"/>
      <c r="D101" s="385"/>
      <c r="E101" s="386"/>
      <c r="F101" s="332">
        <f>SUM(F99:F100)</f>
        <v>0</v>
      </c>
    </row>
    <row r="102" spans="1:6" ht="15.75" thickBot="1" x14ac:dyDescent="0.3">
      <c r="A102" s="384" t="s">
        <v>172</v>
      </c>
      <c r="B102" s="385"/>
      <c r="C102" s="385"/>
      <c r="D102" s="385"/>
      <c r="E102" s="386"/>
      <c r="F102" s="332">
        <f>F101*0.08</f>
        <v>0</v>
      </c>
    </row>
    <row r="103" spans="1:6" ht="15.75" thickBot="1" x14ac:dyDescent="0.3">
      <c r="A103" s="384" t="s">
        <v>173</v>
      </c>
      <c r="B103" s="385"/>
      <c r="C103" s="385"/>
      <c r="D103" s="385"/>
      <c r="E103" s="386"/>
      <c r="F103" s="332">
        <f>F101+F102</f>
        <v>0</v>
      </c>
    </row>
    <row r="104" spans="1:6" ht="15.75" thickBot="1" x14ac:dyDescent="0.3">
      <c r="A104" s="43"/>
      <c r="B104" s="333" t="s">
        <v>122</v>
      </c>
      <c r="C104" s="44"/>
      <c r="D104" s="44"/>
      <c r="E104" s="45"/>
      <c r="F104" s="46"/>
    </row>
    <row r="105" spans="1:6" ht="25.5" x14ac:dyDescent="0.25">
      <c r="A105" s="196">
        <v>40</v>
      </c>
      <c r="B105" s="334" t="s">
        <v>10</v>
      </c>
      <c r="C105" s="82" t="s">
        <v>6</v>
      </c>
      <c r="D105" s="82">
        <v>11</v>
      </c>
      <c r="E105" s="83"/>
      <c r="F105" s="84">
        <f>D105*E105</f>
        <v>0</v>
      </c>
    </row>
    <row r="106" spans="1:6" x14ac:dyDescent="0.25">
      <c r="A106" s="390" t="s">
        <v>92</v>
      </c>
      <c r="B106" s="391"/>
      <c r="C106" s="391"/>
      <c r="D106" s="391"/>
      <c r="E106" s="391"/>
      <c r="F106" s="335">
        <f>F105</f>
        <v>0</v>
      </c>
    </row>
    <row r="107" spans="1:6" x14ac:dyDescent="0.25">
      <c r="A107" s="390" t="s">
        <v>172</v>
      </c>
      <c r="B107" s="404"/>
      <c r="C107" s="404"/>
      <c r="D107" s="404"/>
      <c r="E107" s="405"/>
      <c r="F107" s="336">
        <f>F106*0.08</f>
        <v>0</v>
      </c>
    </row>
    <row r="108" spans="1:6" ht="15.75" thickBot="1" x14ac:dyDescent="0.3">
      <c r="A108" s="387" t="s">
        <v>180</v>
      </c>
      <c r="B108" s="402"/>
      <c r="C108" s="402"/>
      <c r="D108" s="402"/>
      <c r="E108" s="403"/>
      <c r="F108" s="336">
        <f>F106+F107</f>
        <v>0</v>
      </c>
    </row>
    <row r="109" spans="1:6" ht="26.25" thickBot="1" x14ac:dyDescent="0.3">
      <c r="A109" s="53" t="s">
        <v>0</v>
      </c>
      <c r="B109" s="54" t="s">
        <v>1</v>
      </c>
      <c r="C109" s="54" t="s">
        <v>2</v>
      </c>
      <c r="D109" s="54" t="s">
        <v>3</v>
      </c>
      <c r="E109" s="54" t="s">
        <v>4</v>
      </c>
      <c r="F109" s="55" t="s">
        <v>5</v>
      </c>
    </row>
    <row r="110" spans="1:6" ht="16.5" thickBot="1" x14ac:dyDescent="0.3">
      <c r="A110" s="398" t="s">
        <v>284</v>
      </c>
      <c r="B110" s="399"/>
      <c r="C110" s="399"/>
      <c r="D110" s="399"/>
      <c r="E110" s="399"/>
      <c r="F110" s="400"/>
    </row>
    <row r="111" spans="1:6" x14ac:dyDescent="0.25">
      <c r="A111" s="47"/>
      <c r="B111" s="48" t="s">
        <v>285</v>
      </c>
      <c r="C111" s="48"/>
      <c r="D111" s="48"/>
      <c r="E111" s="48"/>
      <c r="F111" s="49"/>
    </row>
    <row r="112" spans="1:6" ht="181.5" customHeight="1" x14ac:dyDescent="0.25">
      <c r="A112" s="200">
        <v>41</v>
      </c>
      <c r="B112" s="3" t="s">
        <v>286</v>
      </c>
      <c r="C112" s="20" t="s">
        <v>6</v>
      </c>
      <c r="D112" s="20">
        <v>10</v>
      </c>
      <c r="E112" s="85"/>
      <c r="F112" s="88">
        <f t="shared" ref="F112:F118" si="4">D112*E112</f>
        <v>0</v>
      </c>
    </row>
    <row r="113" spans="1:6" ht="158.25" customHeight="1" x14ac:dyDescent="0.25">
      <c r="A113" s="200">
        <v>42</v>
      </c>
      <c r="B113" s="3" t="s">
        <v>287</v>
      </c>
      <c r="C113" s="20" t="s">
        <v>6</v>
      </c>
      <c r="D113" s="20">
        <v>13</v>
      </c>
      <c r="E113" s="85"/>
      <c r="F113" s="88">
        <f t="shared" si="4"/>
        <v>0</v>
      </c>
    </row>
    <row r="114" spans="1:6" ht="140.25" x14ac:dyDescent="0.25">
      <c r="A114" s="200">
        <v>43</v>
      </c>
      <c r="B114" s="3" t="s">
        <v>288</v>
      </c>
      <c r="C114" s="20" t="s">
        <v>6</v>
      </c>
      <c r="D114" s="20">
        <v>3</v>
      </c>
      <c r="E114" s="85"/>
      <c r="F114" s="88">
        <f t="shared" si="4"/>
        <v>0</v>
      </c>
    </row>
    <row r="115" spans="1:6" ht="140.25" x14ac:dyDescent="0.25">
      <c r="A115" s="200">
        <v>44</v>
      </c>
      <c r="B115" s="3" t="s">
        <v>289</v>
      </c>
      <c r="C115" s="20" t="s">
        <v>6</v>
      </c>
      <c r="D115" s="20">
        <v>4</v>
      </c>
      <c r="E115" s="85"/>
      <c r="F115" s="88">
        <f t="shared" si="4"/>
        <v>0</v>
      </c>
    </row>
    <row r="116" spans="1:6" ht="165.75" x14ac:dyDescent="0.25">
      <c r="A116" s="200">
        <v>45</v>
      </c>
      <c r="B116" s="3" t="s">
        <v>290</v>
      </c>
      <c r="C116" s="20" t="s">
        <v>6</v>
      </c>
      <c r="D116" s="20">
        <v>3</v>
      </c>
      <c r="E116" s="85"/>
      <c r="F116" s="88">
        <f t="shared" si="4"/>
        <v>0</v>
      </c>
    </row>
    <row r="117" spans="1:6" ht="178.5" x14ac:dyDescent="0.25">
      <c r="A117" s="200">
        <v>46</v>
      </c>
      <c r="B117" s="3" t="s">
        <v>291</v>
      </c>
      <c r="C117" s="20" t="s">
        <v>6</v>
      </c>
      <c r="D117" s="20">
        <v>3</v>
      </c>
      <c r="E117" s="85"/>
      <c r="F117" s="88">
        <f t="shared" si="4"/>
        <v>0</v>
      </c>
    </row>
    <row r="118" spans="1:6" ht="179.25" thickBot="1" x14ac:dyDescent="0.3">
      <c r="A118" s="200">
        <v>47</v>
      </c>
      <c r="B118" s="3" t="s">
        <v>292</v>
      </c>
      <c r="C118" s="20" t="s">
        <v>6</v>
      </c>
      <c r="D118" s="20">
        <v>3</v>
      </c>
      <c r="E118" s="85"/>
      <c r="F118" s="88">
        <f t="shared" si="4"/>
        <v>0</v>
      </c>
    </row>
    <row r="119" spans="1:6" ht="15.75" thickBot="1" x14ac:dyDescent="0.3">
      <c r="A119" s="384" t="s">
        <v>92</v>
      </c>
      <c r="B119" s="385"/>
      <c r="C119" s="385"/>
      <c r="D119" s="385"/>
      <c r="E119" s="386"/>
      <c r="F119" s="337">
        <f>SUM(F112:F118)</f>
        <v>0</v>
      </c>
    </row>
    <row r="120" spans="1:6" ht="15.75" thickBot="1" x14ac:dyDescent="0.3">
      <c r="A120" s="384" t="s">
        <v>172</v>
      </c>
      <c r="B120" s="385"/>
      <c r="C120" s="385"/>
      <c r="D120" s="385"/>
      <c r="E120" s="386"/>
      <c r="F120" s="337">
        <f>F119*0.08</f>
        <v>0</v>
      </c>
    </row>
    <row r="121" spans="1:6" ht="15.75" thickBot="1" x14ac:dyDescent="0.3">
      <c r="A121" s="384" t="s">
        <v>173</v>
      </c>
      <c r="B121" s="385"/>
      <c r="C121" s="385"/>
      <c r="D121" s="385"/>
      <c r="E121" s="386"/>
      <c r="F121" s="337">
        <f>F119+F120</f>
        <v>0</v>
      </c>
    </row>
    <row r="122" spans="1:6" x14ac:dyDescent="0.25">
      <c r="A122" s="56"/>
      <c r="B122" s="60" t="s">
        <v>293</v>
      </c>
      <c r="C122" s="57"/>
      <c r="D122" s="57"/>
      <c r="E122" s="58"/>
      <c r="F122" s="59"/>
    </row>
    <row r="123" spans="1:6" ht="25.5" x14ac:dyDescent="0.25">
      <c r="A123" s="197">
        <v>48</v>
      </c>
      <c r="B123" s="25" t="s">
        <v>24</v>
      </c>
      <c r="C123" s="20" t="s">
        <v>6</v>
      </c>
      <c r="D123" s="20">
        <v>39</v>
      </c>
      <c r="E123" s="85"/>
      <c r="F123" s="86">
        <f>D123*E123</f>
        <v>0</v>
      </c>
    </row>
    <row r="124" spans="1:6" x14ac:dyDescent="0.25">
      <c r="A124" s="390" t="s">
        <v>92</v>
      </c>
      <c r="B124" s="391"/>
      <c r="C124" s="391"/>
      <c r="D124" s="391"/>
      <c r="E124" s="391"/>
      <c r="F124" s="338">
        <f>F123</f>
        <v>0</v>
      </c>
    </row>
    <row r="125" spans="1:6" x14ac:dyDescent="0.25">
      <c r="A125" s="390" t="s">
        <v>172</v>
      </c>
      <c r="B125" s="404"/>
      <c r="C125" s="404"/>
      <c r="D125" s="404"/>
      <c r="E125" s="405"/>
      <c r="F125" s="339">
        <f>F124*0.08</f>
        <v>0</v>
      </c>
    </row>
    <row r="126" spans="1:6" x14ac:dyDescent="0.25">
      <c r="A126" s="387" t="s">
        <v>180</v>
      </c>
      <c r="B126" s="402"/>
      <c r="C126" s="402"/>
      <c r="D126" s="402"/>
      <c r="E126" s="403"/>
      <c r="F126" s="339">
        <f>F124+F125</f>
        <v>0</v>
      </c>
    </row>
    <row r="127" spans="1:6" ht="15.75" thickBot="1" x14ac:dyDescent="0.3"/>
    <row r="128" spans="1:6" ht="15.75" thickBot="1" x14ac:dyDescent="0.3">
      <c r="A128" s="627" t="s">
        <v>244</v>
      </c>
      <c r="B128" s="544"/>
      <c r="C128" s="544"/>
      <c r="D128" s="544"/>
      <c r="E128" s="545"/>
      <c r="F128" s="313">
        <f>F9+F28+F44+F62+F86+F101+F119</f>
        <v>0</v>
      </c>
    </row>
    <row r="129" spans="1:6" ht="15.75" thickBot="1" x14ac:dyDescent="0.3">
      <c r="A129" s="627" t="s">
        <v>241</v>
      </c>
      <c r="B129" s="544"/>
      <c r="C129" s="544"/>
      <c r="D129" s="544"/>
      <c r="E129" s="545"/>
      <c r="F129" s="313">
        <f>F11+F30+F46+F64+F88+F103+F121</f>
        <v>0</v>
      </c>
    </row>
    <row r="130" spans="1:6" ht="15.75" thickBot="1" x14ac:dyDescent="0.3">
      <c r="A130" s="310"/>
      <c r="B130" s="311"/>
      <c r="C130" s="311"/>
      <c r="D130" s="311"/>
      <c r="E130" s="311"/>
      <c r="F130" s="312"/>
    </row>
    <row r="131" spans="1:6" ht="15.75" thickBot="1" x14ac:dyDescent="0.3">
      <c r="A131" s="543" t="s">
        <v>242</v>
      </c>
      <c r="B131" s="544"/>
      <c r="C131" s="544"/>
      <c r="D131" s="544"/>
      <c r="E131" s="545"/>
      <c r="F131" s="314">
        <f>F14+F34+F49+F67+F93+F106+F124</f>
        <v>0</v>
      </c>
    </row>
    <row r="132" spans="1:6" ht="15.75" thickBot="1" x14ac:dyDescent="0.3">
      <c r="A132" s="543" t="s">
        <v>243</v>
      </c>
      <c r="B132" s="544"/>
      <c r="C132" s="544"/>
      <c r="D132" s="544"/>
      <c r="E132" s="545"/>
      <c r="F132" s="314">
        <f>F16+F36+F51+F69+F95+F108+F126</f>
        <v>0</v>
      </c>
    </row>
    <row r="133" spans="1:6" ht="15.75" thickBot="1" x14ac:dyDescent="0.3">
      <c r="A133" s="137"/>
      <c r="B133" s="138"/>
      <c r="C133" s="138"/>
      <c r="D133" s="138"/>
      <c r="E133" s="138"/>
      <c r="F133" s="139"/>
    </row>
    <row r="134" spans="1:6" ht="29.25" customHeight="1" thickBot="1" x14ac:dyDescent="0.3">
      <c r="A134" s="485" t="s">
        <v>240</v>
      </c>
      <c r="B134" s="486"/>
      <c r="C134" s="486"/>
      <c r="D134" s="486"/>
      <c r="E134" s="486"/>
      <c r="F134" s="487"/>
    </row>
    <row r="135" spans="1:6" ht="26.25" thickBot="1" x14ac:dyDescent="0.3">
      <c r="A135" s="53" t="s">
        <v>0</v>
      </c>
      <c r="B135" s="54" t="s">
        <v>1</v>
      </c>
      <c r="C135" s="54" t="s">
        <v>2</v>
      </c>
      <c r="D135" s="54" t="s">
        <v>3</v>
      </c>
      <c r="E135" s="54" t="s">
        <v>4</v>
      </c>
      <c r="F135" s="55" t="s">
        <v>5</v>
      </c>
    </row>
    <row r="136" spans="1:6" ht="16.5" thickBot="1" x14ac:dyDescent="0.3">
      <c r="A136" s="640" t="s">
        <v>120</v>
      </c>
      <c r="B136" s="641"/>
      <c r="C136" s="641"/>
      <c r="D136" s="641"/>
      <c r="E136" s="641"/>
      <c r="F136" s="642"/>
    </row>
    <row r="137" spans="1:6" x14ac:dyDescent="0.25">
      <c r="A137" s="631" t="s">
        <v>52</v>
      </c>
      <c r="B137" s="600"/>
      <c r="C137" s="600"/>
      <c r="D137" s="600"/>
      <c r="E137" s="600"/>
      <c r="F137" s="601"/>
    </row>
    <row r="138" spans="1:6" ht="30" x14ac:dyDescent="0.25">
      <c r="A138" s="319">
        <v>49</v>
      </c>
      <c r="B138" s="14" t="s">
        <v>53</v>
      </c>
      <c r="C138" s="150" t="s">
        <v>6</v>
      </c>
      <c r="D138" s="150">
        <v>13</v>
      </c>
      <c r="E138" s="152"/>
      <c r="F138" s="153">
        <f>D138*E138</f>
        <v>0</v>
      </c>
    </row>
    <row r="139" spans="1:6" ht="127.5" x14ac:dyDescent="0.25">
      <c r="A139" s="320">
        <v>50</v>
      </c>
      <c r="B139" s="6" t="s">
        <v>70</v>
      </c>
      <c r="C139" s="151" t="s">
        <v>6</v>
      </c>
      <c r="D139" s="151">
        <v>2</v>
      </c>
      <c r="E139" s="154"/>
      <c r="F139" s="88">
        <f>D139*E139</f>
        <v>0</v>
      </c>
    </row>
    <row r="140" spans="1:6" ht="128.25" thickBot="1" x14ac:dyDescent="0.3">
      <c r="A140" s="200">
        <v>51</v>
      </c>
      <c r="B140" s="6" t="s">
        <v>71</v>
      </c>
      <c r="C140" s="151" t="s">
        <v>6</v>
      </c>
      <c r="D140" s="151">
        <v>11</v>
      </c>
      <c r="E140" s="154"/>
      <c r="F140" s="88">
        <f>D140*E140</f>
        <v>0</v>
      </c>
    </row>
    <row r="141" spans="1:6" ht="15.75" thickBot="1" x14ac:dyDescent="0.3">
      <c r="A141" s="409" t="s">
        <v>92</v>
      </c>
      <c r="B141" s="625"/>
      <c r="C141" s="625"/>
      <c r="D141" s="625"/>
      <c r="E141" s="626"/>
      <c r="F141" s="315">
        <f>F138+F139+F140</f>
        <v>0</v>
      </c>
    </row>
    <row r="142" spans="1:6" ht="15.75" thickBot="1" x14ac:dyDescent="0.3">
      <c r="A142" s="409" t="s">
        <v>172</v>
      </c>
      <c r="B142" s="625"/>
      <c r="C142" s="625"/>
      <c r="D142" s="625"/>
      <c r="E142" s="626"/>
      <c r="F142" s="315">
        <f>F141*0.08</f>
        <v>0</v>
      </c>
    </row>
    <row r="143" spans="1:6" ht="15.75" thickBot="1" x14ac:dyDescent="0.3">
      <c r="A143" s="409" t="s">
        <v>173</v>
      </c>
      <c r="B143" s="625"/>
      <c r="C143" s="625"/>
      <c r="D143" s="625"/>
      <c r="E143" s="626"/>
      <c r="F143" s="315">
        <f>F141+F142</f>
        <v>0</v>
      </c>
    </row>
    <row r="144" spans="1:6" x14ac:dyDescent="0.25">
      <c r="A144" s="628" t="s">
        <v>122</v>
      </c>
      <c r="B144" s="629"/>
      <c r="C144" s="629"/>
      <c r="D144" s="629"/>
      <c r="E144" s="629"/>
      <c r="F144" s="630"/>
    </row>
    <row r="145" spans="1:6" ht="25.5" x14ac:dyDescent="0.25">
      <c r="A145" s="197">
        <v>52</v>
      </c>
      <c r="B145" s="3" t="s">
        <v>54</v>
      </c>
      <c r="C145" s="20" t="s">
        <v>6</v>
      </c>
      <c r="D145" s="20">
        <v>13</v>
      </c>
      <c r="E145" s="85"/>
      <c r="F145" s="86">
        <f>D145*E145</f>
        <v>0</v>
      </c>
    </row>
    <row r="146" spans="1:6" x14ac:dyDescent="0.25">
      <c r="A146" s="546" t="s">
        <v>92</v>
      </c>
      <c r="B146" s="547"/>
      <c r="C146" s="547"/>
      <c r="D146" s="547"/>
      <c r="E146" s="548"/>
      <c r="F146" s="316">
        <f>F145</f>
        <v>0</v>
      </c>
    </row>
    <row r="147" spans="1:6" ht="15.75" thickBot="1" x14ac:dyDescent="0.3">
      <c r="A147" s="612" t="s">
        <v>172</v>
      </c>
      <c r="B147" s="613"/>
      <c r="C147" s="613"/>
      <c r="D147" s="613"/>
      <c r="E147" s="613"/>
      <c r="F147" s="317">
        <f>F146*0.08</f>
        <v>0</v>
      </c>
    </row>
    <row r="148" spans="1:6" ht="15.75" thickBot="1" x14ac:dyDescent="0.3">
      <c r="A148" s="611" t="s">
        <v>173</v>
      </c>
      <c r="B148" s="528"/>
      <c r="C148" s="528"/>
      <c r="D148" s="528"/>
      <c r="E148" s="528"/>
      <c r="F148" s="317">
        <f>F146+F147</f>
        <v>0</v>
      </c>
    </row>
    <row r="149" spans="1:6" ht="15.75" thickBot="1" x14ac:dyDescent="0.3">
      <c r="A149" s="147"/>
      <c r="B149" s="148"/>
      <c r="C149" s="148"/>
      <c r="D149" s="148"/>
      <c r="E149" s="148"/>
      <c r="F149" s="149"/>
    </row>
    <row r="150" spans="1:6" ht="16.5" thickBot="1" x14ac:dyDescent="0.3">
      <c r="A150" s="649" t="s">
        <v>129</v>
      </c>
      <c r="B150" s="650"/>
      <c r="C150" s="650"/>
      <c r="D150" s="650"/>
      <c r="E150" s="650"/>
      <c r="F150" s="651"/>
    </row>
    <row r="151" spans="1:6" ht="26.25" thickBot="1" x14ac:dyDescent="0.3">
      <c r="A151" s="73" t="s">
        <v>0</v>
      </c>
      <c r="B151" s="74" t="s">
        <v>1</v>
      </c>
      <c r="C151" s="74" t="s">
        <v>2</v>
      </c>
      <c r="D151" s="75" t="s">
        <v>3</v>
      </c>
      <c r="E151" s="75" t="s">
        <v>4</v>
      </c>
      <c r="F151" s="76" t="s">
        <v>5</v>
      </c>
    </row>
    <row r="152" spans="1:6" x14ac:dyDescent="0.25">
      <c r="A152" s="599" t="s">
        <v>52</v>
      </c>
      <c r="B152" s="600"/>
      <c r="C152" s="600"/>
      <c r="D152" s="600"/>
      <c r="E152" s="600"/>
      <c r="F152" s="601"/>
    </row>
    <row r="153" spans="1:6" ht="30" x14ac:dyDescent="0.25">
      <c r="A153" s="150">
        <v>53</v>
      </c>
      <c r="B153" s="14" t="s">
        <v>53</v>
      </c>
      <c r="C153" s="150" t="s">
        <v>6</v>
      </c>
      <c r="D153" s="150">
        <v>1</v>
      </c>
      <c r="E153" s="152"/>
      <c r="F153" s="153">
        <f>D153*E153</f>
        <v>0</v>
      </c>
    </row>
    <row r="154" spans="1:6" ht="127.5" x14ac:dyDescent="0.25">
      <c r="A154" s="352">
        <v>54</v>
      </c>
      <c r="B154" s="3" t="s">
        <v>126</v>
      </c>
      <c r="C154" s="87" t="s">
        <v>6</v>
      </c>
      <c r="D154" s="87">
        <v>4</v>
      </c>
      <c r="E154" s="109"/>
      <c r="F154" s="88">
        <f>D154*E154</f>
        <v>0</v>
      </c>
    </row>
    <row r="155" spans="1:6" ht="38.25" x14ac:dyDescent="0.25">
      <c r="A155" s="150">
        <v>55</v>
      </c>
      <c r="B155" s="11" t="s">
        <v>127</v>
      </c>
      <c r="C155" s="150" t="s">
        <v>47</v>
      </c>
      <c r="D155" s="150">
        <v>15.2</v>
      </c>
      <c r="E155" s="152"/>
      <c r="F155" s="153">
        <f>D155*E155</f>
        <v>0</v>
      </c>
    </row>
    <row r="156" spans="1:6" ht="75.75" thickBot="1" x14ac:dyDescent="0.3">
      <c r="A156" s="353">
        <v>56</v>
      </c>
      <c r="B156" s="14" t="s">
        <v>128</v>
      </c>
      <c r="C156" s="158" t="s">
        <v>6</v>
      </c>
      <c r="D156" s="158">
        <v>8</v>
      </c>
      <c r="E156" s="361"/>
      <c r="F156" s="159">
        <f>D156*E156</f>
        <v>0</v>
      </c>
    </row>
    <row r="157" spans="1:6" ht="15.75" thickBot="1" x14ac:dyDescent="0.3">
      <c r="A157" s="597" t="s">
        <v>177</v>
      </c>
      <c r="B157" s="598"/>
      <c r="C157" s="385"/>
      <c r="D157" s="385"/>
      <c r="E157" s="386"/>
      <c r="F157" s="318">
        <f>F153+F154+F155+F156</f>
        <v>0</v>
      </c>
    </row>
    <row r="158" spans="1:6" ht="15.75" thickBot="1" x14ac:dyDescent="0.3">
      <c r="A158" s="574" t="s">
        <v>172</v>
      </c>
      <c r="B158" s="385"/>
      <c r="C158" s="385"/>
      <c r="D158" s="385"/>
      <c r="E158" s="386"/>
      <c r="F158" s="318">
        <f>F157*0.08</f>
        <v>0</v>
      </c>
    </row>
    <row r="159" spans="1:6" ht="15.75" thickBot="1" x14ac:dyDescent="0.3">
      <c r="A159" s="574" t="s">
        <v>173</v>
      </c>
      <c r="B159" s="385"/>
      <c r="C159" s="385"/>
      <c r="D159" s="385"/>
      <c r="E159" s="386"/>
      <c r="F159" s="318">
        <f>F157+F158</f>
        <v>0</v>
      </c>
    </row>
    <row r="160" spans="1:6" ht="15.75" x14ac:dyDescent="0.25">
      <c r="A160" s="595" t="s">
        <v>185</v>
      </c>
      <c r="B160" s="596"/>
      <c r="C160" s="596"/>
      <c r="D160" s="596"/>
      <c r="E160" s="596"/>
      <c r="F160" s="155"/>
    </row>
    <row r="161" spans="1:6" ht="25.5" x14ac:dyDescent="0.25">
      <c r="A161" s="197">
        <v>57</v>
      </c>
      <c r="B161" s="3" t="s">
        <v>54</v>
      </c>
      <c r="C161" s="20" t="s">
        <v>6</v>
      </c>
      <c r="D161" s="20">
        <v>4</v>
      </c>
      <c r="E161" s="85"/>
      <c r="F161" s="86">
        <f>D161*E161</f>
        <v>0</v>
      </c>
    </row>
    <row r="162" spans="1:6" x14ac:dyDescent="0.25">
      <c r="A162" s="390" t="s">
        <v>92</v>
      </c>
      <c r="B162" s="391"/>
      <c r="C162" s="391"/>
      <c r="D162" s="391"/>
      <c r="E162" s="391"/>
      <c r="F162" s="61">
        <f>F161</f>
        <v>0</v>
      </c>
    </row>
    <row r="163" spans="1:6" x14ac:dyDescent="0.25">
      <c r="A163" s="390" t="s">
        <v>172</v>
      </c>
      <c r="B163" s="404"/>
      <c r="C163" s="404"/>
      <c r="D163" s="404"/>
      <c r="E163" s="405"/>
      <c r="F163" s="91">
        <f>F162*0.08</f>
        <v>0</v>
      </c>
    </row>
    <row r="164" spans="1:6" ht="15.75" thickBot="1" x14ac:dyDescent="0.3">
      <c r="A164" s="458" t="s">
        <v>184</v>
      </c>
      <c r="B164" s="459"/>
      <c r="C164" s="459"/>
      <c r="D164" s="459"/>
      <c r="E164" s="460"/>
      <c r="F164" s="62">
        <f>F162+F163</f>
        <v>0</v>
      </c>
    </row>
    <row r="165" spans="1:6" ht="15.75" thickBot="1" x14ac:dyDescent="0.3">
      <c r="A165" s="607"/>
      <c r="B165" s="608"/>
      <c r="C165" s="608"/>
      <c r="D165" s="608"/>
      <c r="E165" s="652"/>
      <c r="F165" s="160"/>
    </row>
    <row r="166" spans="1:6" ht="16.5" thickBot="1" x14ac:dyDescent="0.3">
      <c r="A166" s="649" t="s">
        <v>136</v>
      </c>
      <c r="B166" s="650"/>
      <c r="C166" s="650"/>
      <c r="D166" s="650"/>
      <c r="E166" s="650"/>
      <c r="F166" s="651"/>
    </row>
    <row r="167" spans="1:6" ht="26.25" thickBot="1" x14ac:dyDescent="0.3">
      <c r="A167" s="73" t="s">
        <v>0</v>
      </c>
      <c r="B167" s="74" t="s">
        <v>1</v>
      </c>
      <c r="C167" s="74" t="s">
        <v>2</v>
      </c>
      <c r="D167" s="75" t="s">
        <v>3</v>
      </c>
      <c r="E167" s="75" t="s">
        <v>4</v>
      </c>
      <c r="F167" s="76" t="s">
        <v>5</v>
      </c>
    </row>
    <row r="168" spans="1:6" ht="15.75" x14ac:dyDescent="0.25">
      <c r="A168" s="72"/>
      <c r="B168" s="605" t="s">
        <v>52</v>
      </c>
      <c r="C168" s="605"/>
      <c r="D168" s="605"/>
      <c r="E168" s="605"/>
      <c r="F168" s="606"/>
    </row>
    <row r="169" spans="1:6" ht="127.5" x14ac:dyDescent="0.25">
      <c r="A169" s="321">
        <v>58</v>
      </c>
      <c r="B169" s="5" t="s">
        <v>130</v>
      </c>
      <c r="C169" s="166" t="s">
        <v>6</v>
      </c>
      <c r="D169" s="166">
        <v>3</v>
      </c>
      <c r="E169" s="362"/>
      <c r="F169" s="168">
        <f t="shared" ref="F169:F176" si="5">D169*E169</f>
        <v>0</v>
      </c>
    </row>
    <row r="170" spans="1:6" ht="114.75" x14ac:dyDescent="0.25">
      <c r="A170" s="322">
        <v>59</v>
      </c>
      <c r="B170" s="6" t="s">
        <v>131</v>
      </c>
      <c r="C170" s="87" t="s">
        <v>6</v>
      </c>
      <c r="D170" s="87">
        <v>3</v>
      </c>
      <c r="E170" s="109"/>
      <c r="F170" s="169">
        <f t="shared" si="5"/>
        <v>0</v>
      </c>
    </row>
    <row r="171" spans="1:6" ht="38.25" x14ac:dyDescent="0.25">
      <c r="A171" s="321">
        <v>60</v>
      </c>
      <c r="B171" s="11" t="s">
        <v>127</v>
      </c>
      <c r="C171" s="150" t="s">
        <v>47</v>
      </c>
      <c r="D171" s="150">
        <v>15</v>
      </c>
      <c r="E171" s="152"/>
      <c r="F171" s="153">
        <f t="shared" si="5"/>
        <v>0</v>
      </c>
    </row>
    <row r="172" spans="1:6" ht="75" x14ac:dyDescent="0.25">
      <c r="A172" s="322">
        <v>61</v>
      </c>
      <c r="B172" s="93" t="s">
        <v>128</v>
      </c>
      <c r="C172" s="167" t="s">
        <v>6</v>
      </c>
      <c r="D172" s="167">
        <v>6</v>
      </c>
      <c r="E172" s="363"/>
      <c r="F172" s="168">
        <f t="shared" si="5"/>
        <v>0</v>
      </c>
    </row>
    <row r="173" spans="1:6" ht="127.5" x14ac:dyDescent="0.25">
      <c r="A173" s="321">
        <v>62</v>
      </c>
      <c r="B173" s="3" t="s">
        <v>132</v>
      </c>
      <c r="C173" s="95" t="s">
        <v>6</v>
      </c>
      <c r="D173" s="95">
        <v>6</v>
      </c>
      <c r="E173" s="112"/>
      <c r="F173" s="153">
        <f t="shared" si="5"/>
        <v>0</v>
      </c>
    </row>
    <row r="174" spans="1:6" ht="24" x14ac:dyDescent="0.25">
      <c r="A174" s="322">
        <v>63</v>
      </c>
      <c r="B174" s="94" t="s">
        <v>133</v>
      </c>
      <c r="C174" s="170" t="s">
        <v>7</v>
      </c>
      <c r="D174" s="170">
        <v>135</v>
      </c>
      <c r="E174" s="364"/>
      <c r="F174" s="171">
        <f t="shared" si="5"/>
        <v>0</v>
      </c>
    </row>
    <row r="175" spans="1:6" ht="38.25" x14ac:dyDescent="0.25">
      <c r="A175" s="321">
        <v>64</v>
      </c>
      <c r="B175" s="11" t="s">
        <v>127</v>
      </c>
      <c r="C175" s="150" t="s">
        <v>47</v>
      </c>
      <c r="D175" s="150">
        <v>72</v>
      </c>
      <c r="E175" s="152"/>
      <c r="F175" s="153">
        <f t="shared" si="5"/>
        <v>0</v>
      </c>
    </row>
    <row r="176" spans="1:6" ht="51.75" thickBot="1" x14ac:dyDescent="0.3">
      <c r="A176" s="322">
        <v>65</v>
      </c>
      <c r="B176" s="3" t="s">
        <v>135</v>
      </c>
      <c r="C176" s="20" t="s">
        <v>6</v>
      </c>
      <c r="D176" s="20">
        <v>24</v>
      </c>
      <c r="E176" s="85"/>
      <c r="F176" s="172">
        <f t="shared" si="5"/>
        <v>0</v>
      </c>
    </row>
    <row r="177" spans="1:6" ht="15.75" thickBot="1" x14ac:dyDescent="0.3">
      <c r="A177" s="602" t="s">
        <v>92</v>
      </c>
      <c r="B177" s="603"/>
      <c r="C177" s="603"/>
      <c r="D177" s="603"/>
      <c r="E177" s="604"/>
      <c r="F177" s="165">
        <f>F169+F170+F171+F172+F173+F174+F175+F176</f>
        <v>0</v>
      </c>
    </row>
    <row r="178" spans="1:6" ht="15.75" thickBot="1" x14ac:dyDescent="0.3">
      <c r="A178" s="602" t="s">
        <v>172</v>
      </c>
      <c r="B178" s="603"/>
      <c r="C178" s="603"/>
      <c r="D178" s="603"/>
      <c r="E178" s="604"/>
      <c r="F178" s="165">
        <f>F177*0.08</f>
        <v>0</v>
      </c>
    </row>
    <row r="179" spans="1:6" ht="15.75" thickBot="1" x14ac:dyDescent="0.3">
      <c r="A179" s="602" t="s">
        <v>173</v>
      </c>
      <c r="B179" s="603"/>
      <c r="C179" s="603"/>
      <c r="D179" s="603"/>
      <c r="E179" s="604"/>
      <c r="F179" s="165">
        <f>F177+F178</f>
        <v>0</v>
      </c>
    </row>
    <row r="180" spans="1:6" x14ac:dyDescent="0.25">
      <c r="A180" s="161"/>
      <c r="B180" s="162" t="s">
        <v>185</v>
      </c>
      <c r="C180" s="163"/>
      <c r="D180" s="163"/>
      <c r="E180" s="162"/>
      <c r="F180" s="164"/>
    </row>
    <row r="181" spans="1:6" ht="25.5" x14ac:dyDescent="0.25">
      <c r="A181" s="281">
        <v>66</v>
      </c>
      <c r="B181" s="5" t="s">
        <v>54</v>
      </c>
      <c r="C181" s="116" t="s">
        <v>6</v>
      </c>
      <c r="D181" s="116">
        <v>12</v>
      </c>
      <c r="E181" s="283"/>
      <c r="F181" s="168">
        <f>D181*E181</f>
        <v>0</v>
      </c>
    </row>
    <row r="182" spans="1:6" x14ac:dyDescent="0.25">
      <c r="A182" s="323">
        <v>67</v>
      </c>
      <c r="B182" s="173" t="s">
        <v>134</v>
      </c>
      <c r="C182" s="174" t="s">
        <v>7</v>
      </c>
      <c r="D182" s="174">
        <v>135</v>
      </c>
      <c r="E182" s="365"/>
      <c r="F182" s="175">
        <f>D182*E182</f>
        <v>0</v>
      </c>
    </row>
    <row r="183" spans="1:6" x14ac:dyDescent="0.25">
      <c r="A183" s="390" t="s">
        <v>92</v>
      </c>
      <c r="B183" s="391"/>
      <c r="C183" s="391"/>
      <c r="D183" s="391"/>
      <c r="E183" s="391"/>
      <c r="F183" s="61">
        <f>F181+F182</f>
        <v>0</v>
      </c>
    </row>
    <row r="184" spans="1:6" x14ac:dyDescent="0.25">
      <c r="A184" s="390" t="s">
        <v>172</v>
      </c>
      <c r="B184" s="404"/>
      <c r="C184" s="404"/>
      <c r="D184" s="404"/>
      <c r="E184" s="405"/>
      <c r="F184" s="91">
        <f>F183*0.08</f>
        <v>0</v>
      </c>
    </row>
    <row r="185" spans="1:6" ht="15.75" thickBot="1" x14ac:dyDescent="0.3">
      <c r="A185" s="458" t="s">
        <v>180</v>
      </c>
      <c r="B185" s="459"/>
      <c r="C185" s="459"/>
      <c r="D185" s="459"/>
      <c r="E185" s="460"/>
      <c r="F185" s="62">
        <f>F183+F184</f>
        <v>0</v>
      </c>
    </row>
    <row r="186" spans="1:6" x14ac:dyDescent="0.25">
      <c r="A186" s="607"/>
      <c r="B186" s="608"/>
      <c r="C186" s="608"/>
      <c r="D186" s="608"/>
      <c r="E186" s="608"/>
      <c r="F186" s="160"/>
    </row>
    <row r="187" spans="1:6" ht="16.5" thickBot="1" x14ac:dyDescent="0.3">
      <c r="A187" s="571" t="s">
        <v>186</v>
      </c>
      <c r="B187" s="572"/>
      <c r="C187" s="572"/>
      <c r="D187" s="572"/>
      <c r="E187" s="572"/>
      <c r="F187" s="573"/>
    </row>
    <row r="188" spans="1:6" ht="25.5" x14ac:dyDescent="0.25">
      <c r="A188" s="176" t="s">
        <v>0</v>
      </c>
      <c r="B188" s="75" t="s">
        <v>1</v>
      </c>
      <c r="C188" s="75" t="s">
        <v>2</v>
      </c>
      <c r="D188" s="75" t="s">
        <v>3</v>
      </c>
      <c r="E188" s="75" t="s">
        <v>4</v>
      </c>
      <c r="F188" s="76" t="s">
        <v>5</v>
      </c>
    </row>
    <row r="189" spans="1:6" ht="18.75" x14ac:dyDescent="0.25">
      <c r="A189" s="592" t="s">
        <v>31</v>
      </c>
      <c r="B189" s="593"/>
      <c r="C189" s="593"/>
      <c r="D189" s="593"/>
      <c r="E189" s="593"/>
      <c r="F189" s="594"/>
    </row>
    <row r="190" spans="1:6" ht="162.75" customHeight="1" x14ac:dyDescent="0.25">
      <c r="A190" s="95">
        <v>68</v>
      </c>
      <c r="B190" s="96" t="s">
        <v>138</v>
      </c>
      <c r="C190" s="97" t="s">
        <v>6</v>
      </c>
      <c r="D190" s="98">
        <v>10</v>
      </c>
      <c r="E190" s="366"/>
      <c r="F190" s="99">
        <f>E190*D190</f>
        <v>0</v>
      </c>
    </row>
    <row r="191" spans="1:6" ht="36.75" customHeight="1" x14ac:dyDescent="0.25">
      <c r="A191" s="95">
        <v>69</v>
      </c>
      <c r="B191" s="324" t="s">
        <v>245</v>
      </c>
      <c r="C191" s="97" t="s">
        <v>7</v>
      </c>
      <c r="D191" s="98">
        <f>D190*0.8</f>
        <v>8</v>
      </c>
      <c r="E191" s="366"/>
      <c r="F191" s="99">
        <f>E191*D191</f>
        <v>0</v>
      </c>
    </row>
    <row r="192" spans="1:6" ht="35.25" customHeight="1" x14ac:dyDescent="0.25">
      <c r="A192" s="95">
        <v>70</v>
      </c>
      <c r="B192" s="330" t="s">
        <v>280</v>
      </c>
      <c r="C192" s="97" t="s">
        <v>7</v>
      </c>
      <c r="D192" s="98">
        <f>224+260</f>
        <v>484</v>
      </c>
      <c r="E192" s="366"/>
      <c r="F192" s="99">
        <f>E192*D192</f>
        <v>0</v>
      </c>
    </row>
    <row r="193" spans="1:6" ht="15.75" x14ac:dyDescent="0.25">
      <c r="A193" s="580" t="s">
        <v>137</v>
      </c>
      <c r="B193" s="581"/>
      <c r="C193" s="581"/>
      <c r="D193" s="581"/>
      <c r="E193" s="582"/>
      <c r="F193" s="101">
        <f>F190+F191+F192</f>
        <v>0</v>
      </c>
    </row>
    <row r="194" spans="1:6" ht="15.75" x14ac:dyDescent="0.25">
      <c r="A194" s="580" t="s">
        <v>139</v>
      </c>
      <c r="B194" s="581"/>
      <c r="C194" s="581"/>
      <c r="D194" s="581"/>
      <c r="E194" s="582"/>
      <c r="F194" s="102">
        <f>F193*0.08</f>
        <v>0</v>
      </c>
    </row>
    <row r="195" spans="1:6" ht="15.75" x14ac:dyDescent="0.25">
      <c r="A195" s="583" t="s">
        <v>140</v>
      </c>
      <c r="B195" s="584"/>
      <c r="C195" s="584"/>
      <c r="D195" s="584"/>
      <c r="E195" s="585"/>
      <c r="F195" s="103">
        <f>F193+F194</f>
        <v>0</v>
      </c>
    </row>
    <row r="196" spans="1:6" ht="15.75" x14ac:dyDescent="0.25">
      <c r="A196" s="586" t="s">
        <v>187</v>
      </c>
      <c r="B196" s="587"/>
      <c r="C196" s="587"/>
      <c r="D196" s="587"/>
      <c r="E196" s="587"/>
      <c r="F196" s="588"/>
    </row>
    <row r="197" spans="1:6" ht="56.25" customHeight="1" x14ac:dyDescent="0.25">
      <c r="A197" s="100">
        <v>71</v>
      </c>
      <c r="B197" s="96" t="s">
        <v>188</v>
      </c>
      <c r="C197" s="97" t="s">
        <v>6</v>
      </c>
      <c r="D197" s="98">
        <v>10</v>
      </c>
      <c r="E197" s="367"/>
      <c r="F197" s="99">
        <f>E197*D197</f>
        <v>0</v>
      </c>
    </row>
    <row r="198" spans="1:6" ht="15.75" x14ac:dyDescent="0.25">
      <c r="A198" s="589" t="s">
        <v>137</v>
      </c>
      <c r="B198" s="590"/>
      <c r="C198" s="590"/>
      <c r="D198" s="590"/>
      <c r="E198" s="591"/>
      <c r="F198" s="102">
        <f>F197*1</f>
        <v>0</v>
      </c>
    </row>
    <row r="199" spans="1:6" ht="15.75" x14ac:dyDescent="0.25">
      <c r="A199" s="589" t="s">
        <v>141</v>
      </c>
      <c r="B199" s="590"/>
      <c r="C199" s="590"/>
      <c r="D199" s="590"/>
      <c r="E199" s="591"/>
      <c r="F199" s="102">
        <f>F198*0.08</f>
        <v>0</v>
      </c>
    </row>
    <row r="200" spans="1:6" ht="15.75" x14ac:dyDescent="0.25">
      <c r="A200" s="589" t="s">
        <v>140</v>
      </c>
      <c r="B200" s="590"/>
      <c r="C200" s="590"/>
      <c r="D200" s="590"/>
      <c r="E200" s="591"/>
      <c r="F200" s="102">
        <f>F198+F199</f>
        <v>0</v>
      </c>
    </row>
    <row r="202" spans="1:6" x14ac:dyDescent="0.25">
      <c r="A202" s="447" t="s">
        <v>246</v>
      </c>
      <c r="B202" s="448"/>
      <c r="C202" s="448"/>
      <c r="D202" s="448"/>
      <c r="E202" s="449"/>
      <c r="F202" s="274">
        <f>F141+F157+F177+F193</f>
        <v>0</v>
      </c>
    </row>
    <row r="203" spans="1:6" x14ac:dyDescent="0.25">
      <c r="A203" s="447" t="s">
        <v>247</v>
      </c>
      <c r="B203" s="448"/>
      <c r="C203" s="448"/>
      <c r="D203" s="448"/>
      <c r="E203" s="449"/>
      <c r="F203" s="274">
        <f>F143+F159+F179+F195</f>
        <v>0</v>
      </c>
    </row>
    <row r="204" spans="1:6" x14ac:dyDescent="0.25">
      <c r="A204" s="265"/>
      <c r="B204" s="266"/>
      <c r="C204" s="266"/>
      <c r="D204" s="266"/>
      <c r="E204" s="267"/>
      <c r="F204" s="268"/>
    </row>
    <row r="205" spans="1:6" x14ac:dyDescent="0.25">
      <c r="A205" s="441" t="s">
        <v>248</v>
      </c>
      <c r="B205" s="442"/>
      <c r="C205" s="442"/>
      <c r="D205" s="442"/>
      <c r="E205" s="443"/>
      <c r="F205" s="296">
        <f>F146+F162+F183+F198</f>
        <v>0</v>
      </c>
    </row>
    <row r="206" spans="1:6" x14ac:dyDescent="0.25">
      <c r="A206" s="444" t="s">
        <v>249</v>
      </c>
      <c r="B206" s="445"/>
      <c r="C206" s="445"/>
      <c r="D206" s="445"/>
      <c r="E206" s="446"/>
      <c r="F206" s="297">
        <f>F148+F164+F185+F200</f>
        <v>0</v>
      </c>
    </row>
    <row r="207" spans="1:6" s="36" customFormat="1" ht="15.75" x14ac:dyDescent="0.25">
      <c r="A207" s="577"/>
      <c r="B207" s="578"/>
      <c r="C207" s="578"/>
      <c r="D207" s="578"/>
      <c r="E207" s="579"/>
      <c r="F207" s="325"/>
    </row>
    <row r="208" spans="1:6" ht="19.5" thickBot="1" x14ac:dyDescent="0.3">
      <c r="A208" s="637" t="s">
        <v>200</v>
      </c>
      <c r="B208" s="638"/>
      <c r="C208" s="638"/>
      <c r="D208" s="638"/>
      <c r="E208" s="638"/>
      <c r="F208" s="639"/>
    </row>
    <row r="209" spans="1:6" ht="19.5" thickBot="1" x14ac:dyDescent="0.3">
      <c r="A209" s="643" t="s">
        <v>121</v>
      </c>
      <c r="B209" s="644"/>
      <c r="C209" s="644"/>
      <c r="D209" s="644"/>
      <c r="E209" s="644"/>
      <c r="F209" s="645"/>
    </row>
    <row r="210" spans="1:6" ht="30.75" customHeight="1" x14ac:dyDescent="0.25">
      <c r="A210" s="53" t="s">
        <v>0</v>
      </c>
      <c r="B210" s="54" t="s">
        <v>1</v>
      </c>
      <c r="C210" s="54" t="s">
        <v>2</v>
      </c>
      <c r="D210" s="54" t="s">
        <v>3</v>
      </c>
      <c r="E210" s="54" t="s">
        <v>4</v>
      </c>
      <c r="F210" s="55" t="s">
        <v>5</v>
      </c>
    </row>
    <row r="211" spans="1:6" ht="15.75" x14ac:dyDescent="0.25">
      <c r="A211" s="646" t="s">
        <v>52</v>
      </c>
      <c r="B211" s="647"/>
      <c r="C211" s="647"/>
      <c r="D211" s="647"/>
      <c r="E211" s="647"/>
      <c r="F211" s="648"/>
    </row>
    <row r="212" spans="1:6" ht="133.5" customHeight="1" thickBot="1" x14ac:dyDescent="0.3">
      <c r="A212" s="253">
        <v>72</v>
      </c>
      <c r="B212" s="179" t="s">
        <v>67</v>
      </c>
      <c r="C212" s="87" t="s">
        <v>6</v>
      </c>
      <c r="D212" s="87">
        <v>31</v>
      </c>
      <c r="E212" s="109"/>
      <c r="F212" s="88">
        <f>D212*E212</f>
        <v>0</v>
      </c>
    </row>
    <row r="213" spans="1:6" ht="15.75" thickBot="1" x14ac:dyDescent="0.3">
      <c r="A213" s="574" t="s">
        <v>177</v>
      </c>
      <c r="B213" s="385"/>
      <c r="C213" s="385"/>
      <c r="D213" s="385"/>
      <c r="E213" s="386"/>
      <c r="F213" s="157">
        <f>F212</f>
        <v>0</v>
      </c>
    </row>
    <row r="214" spans="1:6" ht="15.75" thickBot="1" x14ac:dyDescent="0.3">
      <c r="A214" s="574" t="s">
        <v>172</v>
      </c>
      <c r="B214" s="385"/>
      <c r="C214" s="385"/>
      <c r="D214" s="385"/>
      <c r="E214" s="386"/>
      <c r="F214" s="157">
        <f>F213*0.08</f>
        <v>0</v>
      </c>
    </row>
    <row r="215" spans="1:6" ht="15.75" thickBot="1" x14ac:dyDescent="0.3">
      <c r="A215" s="574" t="s">
        <v>173</v>
      </c>
      <c r="B215" s="385"/>
      <c r="C215" s="385"/>
      <c r="D215" s="385"/>
      <c r="E215" s="386"/>
      <c r="F215" s="157">
        <f>F213+F214</f>
        <v>0</v>
      </c>
    </row>
    <row r="216" spans="1:6" x14ac:dyDescent="0.25">
      <c r="A216" s="56"/>
      <c r="B216" s="60" t="s">
        <v>122</v>
      </c>
      <c r="C216" s="177"/>
      <c r="D216" s="177"/>
      <c r="E216" s="177"/>
      <c r="F216" s="178"/>
    </row>
    <row r="217" spans="1:6" ht="26.25" thickBot="1" x14ac:dyDescent="0.3">
      <c r="A217" s="253">
        <v>73</v>
      </c>
      <c r="B217" s="326" t="s">
        <v>24</v>
      </c>
      <c r="C217" s="87" t="s">
        <v>6</v>
      </c>
      <c r="D217" s="87">
        <v>31</v>
      </c>
      <c r="E217" s="109"/>
      <c r="F217" s="156">
        <f>D217*E217</f>
        <v>0</v>
      </c>
    </row>
    <row r="218" spans="1:6" ht="15.75" thickBot="1" x14ac:dyDescent="0.3">
      <c r="A218" s="575" t="s">
        <v>177</v>
      </c>
      <c r="B218" s="575"/>
      <c r="C218" s="575"/>
      <c r="D218" s="575"/>
      <c r="E218" s="575"/>
      <c r="F218" s="136">
        <f>F217</f>
        <v>0</v>
      </c>
    </row>
    <row r="219" spans="1:6" ht="15.75" thickBot="1" x14ac:dyDescent="0.3">
      <c r="A219" s="575" t="s">
        <v>172</v>
      </c>
      <c r="B219" s="576"/>
      <c r="C219" s="576"/>
      <c r="D219" s="576"/>
      <c r="E219" s="576"/>
      <c r="F219" s="136">
        <f>F218*0.08</f>
        <v>0</v>
      </c>
    </row>
    <row r="220" spans="1:6" ht="15.75" thickBot="1" x14ac:dyDescent="0.3">
      <c r="A220" s="575" t="s">
        <v>180</v>
      </c>
      <c r="B220" s="575"/>
      <c r="C220" s="575"/>
      <c r="D220" s="575"/>
      <c r="E220" s="575"/>
      <c r="F220" s="136">
        <f>F218+F219</f>
        <v>0</v>
      </c>
    </row>
    <row r="221" spans="1:6" ht="15.75" thickBot="1" x14ac:dyDescent="0.3">
      <c r="A221" s="147"/>
      <c r="B221" s="180"/>
      <c r="C221" s="180"/>
      <c r="D221" s="180"/>
      <c r="E221" s="180"/>
      <c r="F221" s="181"/>
    </row>
    <row r="222" spans="1:6" x14ac:dyDescent="0.25">
      <c r="A222" s="447" t="s">
        <v>251</v>
      </c>
      <c r="B222" s="448"/>
      <c r="C222" s="448"/>
      <c r="D222" s="448"/>
      <c r="E222" s="449"/>
      <c r="F222" s="274">
        <f>F213</f>
        <v>0</v>
      </c>
    </row>
    <row r="223" spans="1:6" x14ac:dyDescent="0.25">
      <c r="A223" s="447" t="s">
        <v>252</v>
      </c>
      <c r="B223" s="448"/>
      <c r="C223" s="448"/>
      <c r="D223" s="448"/>
      <c r="E223" s="449"/>
      <c r="F223" s="274">
        <f>F215</f>
        <v>0</v>
      </c>
    </row>
    <row r="224" spans="1:6" x14ac:dyDescent="0.25">
      <c r="A224" s="265"/>
      <c r="B224" s="266"/>
      <c r="C224" s="266"/>
      <c r="D224" s="266"/>
      <c r="E224" s="267"/>
      <c r="F224" s="268"/>
    </row>
    <row r="225" spans="1:10" x14ac:dyDescent="0.25">
      <c r="A225" s="441" t="s">
        <v>253</v>
      </c>
      <c r="B225" s="442"/>
      <c r="C225" s="442"/>
      <c r="D225" s="442"/>
      <c r="E225" s="443"/>
      <c r="F225" s="296">
        <f>F218</f>
        <v>0</v>
      </c>
    </row>
    <row r="226" spans="1:10" x14ac:dyDescent="0.25">
      <c r="A226" s="444" t="s">
        <v>254</v>
      </c>
      <c r="B226" s="445"/>
      <c r="C226" s="445"/>
      <c r="D226" s="445"/>
      <c r="E226" s="446"/>
      <c r="F226" s="297">
        <f>F220</f>
        <v>0</v>
      </c>
    </row>
    <row r="228" spans="1:10" ht="18.75" x14ac:dyDescent="0.3">
      <c r="A228" s="435" t="s">
        <v>255</v>
      </c>
      <c r="B228" s="436"/>
      <c r="C228" s="436"/>
      <c r="D228" s="436"/>
      <c r="E228" s="437"/>
      <c r="F228" s="307">
        <f>F128+F202+F222</f>
        <v>0</v>
      </c>
    </row>
    <row r="229" spans="1:10" ht="18.75" x14ac:dyDescent="0.3">
      <c r="A229" s="435" t="s">
        <v>256</v>
      </c>
      <c r="B229" s="436"/>
      <c r="C229" s="436"/>
      <c r="D229" s="436"/>
      <c r="E229" s="437"/>
      <c r="F229" s="307">
        <f>F129+F203+F223</f>
        <v>0</v>
      </c>
    </row>
    <row r="230" spans="1:10" ht="18.75" x14ac:dyDescent="0.3">
      <c r="A230" s="432"/>
      <c r="B230" s="433"/>
      <c r="C230" s="433"/>
      <c r="D230" s="433"/>
      <c r="E230" s="434"/>
      <c r="F230" s="308"/>
    </row>
    <row r="231" spans="1:10" ht="18.75" x14ac:dyDescent="0.3">
      <c r="A231" s="435" t="s">
        <v>257</v>
      </c>
      <c r="B231" s="436"/>
      <c r="C231" s="436"/>
      <c r="D231" s="436"/>
      <c r="E231" s="437"/>
      <c r="F231" s="307">
        <f>F131+F205+F225</f>
        <v>0</v>
      </c>
    </row>
    <row r="232" spans="1:10" ht="18.75" x14ac:dyDescent="0.3">
      <c r="A232" s="435" t="s">
        <v>258</v>
      </c>
      <c r="B232" s="436"/>
      <c r="C232" s="436"/>
      <c r="D232" s="436"/>
      <c r="E232" s="437"/>
      <c r="F232" s="307">
        <f>F132+F206+F226</f>
        <v>0</v>
      </c>
    </row>
    <row r="233" spans="1:10" x14ac:dyDescent="0.25">
      <c r="F233" s="15"/>
    </row>
    <row r="234" spans="1:10" ht="18.75" x14ac:dyDescent="0.25">
      <c r="A234" s="438" t="s">
        <v>259</v>
      </c>
      <c r="B234" s="439"/>
      <c r="C234" s="439"/>
      <c r="D234" s="439"/>
      <c r="E234" s="440"/>
      <c r="F234" s="307">
        <f>F228+F231</f>
        <v>0</v>
      </c>
    </row>
    <row r="235" spans="1:10" ht="18.75" x14ac:dyDescent="0.25">
      <c r="A235" s="438" t="s">
        <v>260</v>
      </c>
      <c r="B235" s="439"/>
      <c r="C235" s="439"/>
      <c r="D235" s="439"/>
      <c r="E235" s="440"/>
      <c r="F235" s="307">
        <f>F229+F232</f>
        <v>0</v>
      </c>
    </row>
    <row r="237" spans="1:10" ht="18.75" x14ac:dyDescent="0.3">
      <c r="A237" s="559" t="s">
        <v>261</v>
      </c>
      <c r="B237" s="560"/>
      <c r="C237" s="560"/>
      <c r="D237" s="560"/>
      <c r="E237" s="561"/>
      <c r="F237" s="356">
        <f>'Zadanie 1'!F110</f>
        <v>0</v>
      </c>
      <c r="G237" s="183"/>
      <c r="H237" s="183"/>
      <c r="I237" s="183"/>
      <c r="J237" s="183"/>
    </row>
    <row r="238" spans="1:10" ht="18.75" x14ac:dyDescent="0.3">
      <c r="A238" s="559" t="s">
        <v>262</v>
      </c>
      <c r="B238" s="560"/>
      <c r="C238" s="560"/>
      <c r="D238" s="560"/>
      <c r="E238" s="561"/>
      <c r="F238" s="356">
        <f>'Zadanie 1'!F111</f>
        <v>0</v>
      </c>
      <c r="G238" s="329"/>
      <c r="H238" s="183"/>
      <c r="I238" s="183"/>
      <c r="J238" s="183"/>
    </row>
    <row r="239" spans="1:10" ht="18.75" x14ac:dyDescent="0.3">
      <c r="A239" s="559" t="s">
        <v>263</v>
      </c>
      <c r="B239" s="560"/>
      <c r="C239" s="560"/>
      <c r="D239" s="560"/>
      <c r="E239" s="561"/>
      <c r="F239" s="356">
        <f>'Zadanie 1'!F113</f>
        <v>0</v>
      </c>
      <c r="G239" s="329"/>
      <c r="H239" s="183"/>
      <c r="I239" s="183"/>
      <c r="J239" s="183"/>
    </row>
    <row r="240" spans="1:10" ht="18.75" x14ac:dyDescent="0.3">
      <c r="A240" s="559" t="s">
        <v>264</v>
      </c>
      <c r="B240" s="560"/>
      <c r="C240" s="560"/>
      <c r="D240" s="560"/>
      <c r="E240" s="561"/>
      <c r="F240" s="356">
        <f>'Zadanie 1'!F114</f>
        <v>0</v>
      </c>
      <c r="G240" s="183"/>
      <c r="H240" s="183"/>
      <c r="I240" s="183"/>
      <c r="J240" s="183"/>
    </row>
    <row r="242" spans="1:7" ht="18.75" x14ac:dyDescent="0.3">
      <c r="A242" s="562" t="s">
        <v>265</v>
      </c>
      <c r="B242" s="563"/>
      <c r="C242" s="563"/>
      <c r="D242" s="563"/>
      <c r="E242" s="564"/>
      <c r="F242" s="357">
        <f>'Zadanie 2'!F119</f>
        <v>0</v>
      </c>
      <c r="G242" s="10"/>
    </row>
    <row r="243" spans="1:7" ht="18.75" x14ac:dyDescent="0.3">
      <c r="A243" s="562" t="s">
        <v>266</v>
      </c>
      <c r="B243" s="563"/>
      <c r="C243" s="563"/>
      <c r="D243" s="563"/>
      <c r="E243" s="564"/>
      <c r="F243" s="357">
        <f>'Zadanie 2'!F120</f>
        <v>0</v>
      </c>
      <c r="G243" s="10"/>
    </row>
    <row r="244" spans="1:7" ht="18.75" x14ac:dyDescent="0.3">
      <c r="A244" s="562" t="s">
        <v>267</v>
      </c>
      <c r="B244" s="563"/>
      <c r="C244" s="563"/>
      <c r="D244" s="563"/>
      <c r="E244" s="564"/>
      <c r="F244" s="357">
        <f>'Zadanie 2'!F122</f>
        <v>0</v>
      </c>
    </row>
    <row r="245" spans="1:7" ht="18.75" x14ac:dyDescent="0.3">
      <c r="A245" s="562" t="s">
        <v>268</v>
      </c>
      <c r="B245" s="563"/>
      <c r="C245" s="563"/>
      <c r="D245" s="563"/>
      <c r="E245" s="564"/>
      <c r="F245" s="357">
        <f>'Zadanie 2'!F123</f>
        <v>0</v>
      </c>
    </row>
    <row r="247" spans="1:7" ht="18.75" x14ac:dyDescent="0.3">
      <c r="A247" s="556" t="s">
        <v>269</v>
      </c>
      <c r="B247" s="557"/>
      <c r="C247" s="557"/>
      <c r="D247" s="557"/>
      <c r="E247" s="558"/>
      <c r="F247" s="358">
        <f>F228</f>
        <v>0</v>
      </c>
      <c r="G247" s="10"/>
    </row>
    <row r="248" spans="1:7" ht="18.75" x14ac:dyDescent="0.3">
      <c r="A248" s="556" t="s">
        <v>270</v>
      </c>
      <c r="B248" s="557"/>
      <c r="C248" s="557"/>
      <c r="D248" s="557"/>
      <c r="E248" s="558"/>
      <c r="F248" s="358">
        <f>F229</f>
        <v>0</v>
      </c>
      <c r="G248" s="10"/>
    </row>
    <row r="249" spans="1:7" ht="18.75" x14ac:dyDescent="0.3">
      <c r="A249" s="556" t="s">
        <v>271</v>
      </c>
      <c r="B249" s="557"/>
      <c r="C249" s="557"/>
      <c r="D249" s="557"/>
      <c r="E249" s="558"/>
      <c r="F249" s="358">
        <f>F231</f>
        <v>0</v>
      </c>
    </row>
    <row r="250" spans="1:7" ht="18.75" x14ac:dyDescent="0.3">
      <c r="A250" s="556" t="s">
        <v>272</v>
      </c>
      <c r="B250" s="557"/>
      <c r="C250" s="557"/>
      <c r="D250" s="557"/>
      <c r="E250" s="558"/>
      <c r="F250" s="358">
        <f>F232</f>
        <v>0</v>
      </c>
    </row>
    <row r="253" spans="1:7" ht="18.75" x14ac:dyDescent="0.3">
      <c r="A253" s="565" t="s">
        <v>273</v>
      </c>
      <c r="B253" s="566"/>
      <c r="C253" s="566"/>
      <c r="D253" s="566"/>
      <c r="E253" s="567"/>
      <c r="F253" s="360">
        <f>F237+F242+F247</f>
        <v>0</v>
      </c>
    </row>
    <row r="254" spans="1:7" ht="18.75" x14ac:dyDescent="0.3">
      <c r="A254" s="570" t="s">
        <v>274</v>
      </c>
      <c r="B254" s="570"/>
      <c r="C254" s="570"/>
      <c r="D254" s="570"/>
      <c r="E254" s="570"/>
      <c r="F254" s="360">
        <f>F238+F243+F248</f>
        <v>0</v>
      </c>
    </row>
    <row r="255" spans="1:7" ht="18.75" x14ac:dyDescent="0.3">
      <c r="A255" s="327"/>
      <c r="B255" s="327"/>
      <c r="C255" s="327"/>
      <c r="D255" s="327"/>
      <c r="E255" s="327"/>
      <c r="F255" s="328"/>
    </row>
    <row r="256" spans="1:7" ht="18.75" x14ac:dyDescent="0.3">
      <c r="A256" s="568" t="s">
        <v>275</v>
      </c>
      <c r="B256" s="569"/>
      <c r="C256" s="569"/>
      <c r="D256" s="569"/>
      <c r="E256" s="569"/>
      <c r="F256" s="182">
        <f>F239+F244+F249</f>
        <v>0</v>
      </c>
    </row>
    <row r="257" spans="1:6" ht="18.75" x14ac:dyDescent="0.3">
      <c r="A257" s="429" t="s">
        <v>276</v>
      </c>
      <c r="B257" s="424"/>
      <c r="C257" s="424"/>
      <c r="D257" s="424"/>
      <c r="E257" s="425"/>
      <c r="F257" s="182">
        <f>F240+F245+F250</f>
        <v>0</v>
      </c>
    </row>
    <row r="259" spans="1:6" ht="18.75" x14ac:dyDescent="0.3">
      <c r="A259" s="555" t="s">
        <v>277</v>
      </c>
      <c r="B259" s="555"/>
      <c r="C259" s="555"/>
      <c r="D259" s="555"/>
      <c r="E259" s="555"/>
      <c r="F259" s="359">
        <f>F253+F256</f>
        <v>0</v>
      </c>
    </row>
    <row r="260" spans="1:6" ht="18.75" x14ac:dyDescent="0.3">
      <c r="A260" s="556" t="s">
        <v>278</v>
      </c>
      <c r="B260" s="557"/>
      <c r="C260" s="557"/>
      <c r="D260" s="557"/>
      <c r="E260" s="558"/>
      <c r="F260" s="359">
        <f>F254+F257</f>
        <v>0</v>
      </c>
    </row>
  </sheetData>
  <mergeCells count="144">
    <mergeCell ref="A4:F4"/>
    <mergeCell ref="A6:F6"/>
    <mergeCell ref="A19:F19"/>
    <mergeCell ref="A14:E14"/>
    <mergeCell ref="A16:E16"/>
    <mergeCell ref="A5:F5"/>
    <mergeCell ref="A208:F208"/>
    <mergeCell ref="A72:F72"/>
    <mergeCell ref="A136:F136"/>
    <mergeCell ref="A147:E147"/>
    <mergeCell ref="A150:F150"/>
    <mergeCell ref="A165:E165"/>
    <mergeCell ref="A166:F166"/>
    <mergeCell ref="A44:E44"/>
    <mergeCell ref="A45:E45"/>
    <mergeCell ref="A63:E63"/>
    <mergeCell ref="A64:E64"/>
    <mergeCell ref="A143:E143"/>
    <mergeCell ref="A148:E148"/>
    <mergeCell ref="A94:E94"/>
    <mergeCell ref="A128:E128"/>
    <mergeCell ref="A129:E129"/>
    <mergeCell ref="A134:F134"/>
    <mergeCell ref="A144:F144"/>
    <mergeCell ref="A137:F137"/>
    <mergeCell ref="A93:E93"/>
    <mergeCell ref="A95:E95"/>
    <mergeCell ref="A141:E141"/>
    <mergeCell ref="A142:E142"/>
    <mergeCell ref="A46:E46"/>
    <mergeCell ref="A50:E50"/>
    <mergeCell ref="A49:E49"/>
    <mergeCell ref="A88:E88"/>
    <mergeCell ref="A87:E87"/>
    <mergeCell ref="A86:E86"/>
    <mergeCell ref="A69:E69"/>
    <mergeCell ref="A146:E146"/>
    <mergeCell ref="A89:F89"/>
    <mergeCell ref="A98:F98"/>
    <mergeCell ref="A101:E101"/>
    <mergeCell ref="A124:E124"/>
    <mergeCell ref="A106:E106"/>
    <mergeCell ref="A107:E107"/>
    <mergeCell ref="A108:E108"/>
    <mergeCell ref="A110:F110"/>
    <mergeCell ref="A119:E119"/>
    <mergeCell ref="A120:E120"/>
    <mergeCell ref="A121:E121"/>
    <mergeCell ref="A51:E51"/>
    <mergeCell ref="A54:F54"/>
    <mergeCell ref="A67:E67"/>
    <mergeCell ref="A68:E68"/>
    <mergeCell ref="A62:E62"/>
    <mergeCell ref="A160:E160"/>
    <mergeCell ref="A157:E157"/>
    <mergeCell ref="A158:E158"/>
    <mergeCell ref="A159:E159"/>
    <mergeCell ref="A152:F152"/>
    <mergeCell ref="A213:E213"/>
    <mergeCell ref="A214:E214"/>
    <mergeCell ref="A163:E163"/>
    <mergeCell ref="A177:E177"/>
    <mergeCell ref="A178:E178"/>
    <mergeCell ref="A179:E179"/>
    <mergeCell ref="A184:E184"/>
    <mergeCell ref="A199:E199"/>
    <mergeCell ref="A200:E200"/>
    <mergeCell ref="A206:E206"/>
    <mergeCell ref="B168:F168"/>
    <mergeCell ref="A183:E183"/>
    <mergeCell ref="A185:E185"/>
    <mergeCell ref="A186:E186"/>
    <mergeCell ref="A162:E162"/>
    <mergeCell ref="A164:E164"/>
    <mergeCell ref="A209:F209"/>
    <mergeCell ref="A211:F211"/>
    <mergeCell ref="A231:E231"/>
    <mergeCell ref="A232:E232"/>
    <mergeCell ref="A187:F187"/>
    <mergeCell ref="A226:E226"/>
    <mergeCell ref="A215:E215"/>
    <mergeCell ref="A219:E219"/>
    <mergeCell ref="A223:E223"/>
    <mergeCell ref="A225:E225"/>
    <mergeCell ref="A202:E202"/>
    <mergeCell ref="A203:E203"/>
    <mergeCell ref="A205:E205"/>
    <mergeCell ref="A207:E207"/>
    <mergeCell ref="A193:E193"/>
    <mergeCell ref="A194:E194"/>
    <mergeCell ref="A195:E195"/>
    <mergeCell ref="A196:F196"/>
    <mergeCell ref="A198:E198"/>
    <mergeCell ref="A189:F189"/>
    <mergeCell ref="A220:E220"/>
    <mergeCell ref="A218:E218"/>
    <mergeCell ref="A259:E259"/>
    <mergeCell ref="A260:E260"/>
    <mergeCell ref="A222:E222"/>
    <mergeCell ref="A237:E237"/>
    <mergeCell ref="A238:E238"/>
    <mergeCell ref="A242:E242"/>
    <mergeCell ref="A239:E239"/>
    <mergeCell ref="A240:E240"/>
    <mergeCell ref="A243:E243"/>
    <mergeCell ref="A247:E247"/>
    <mergeCell ref="A248:E248"/>
    <mergeCell ref="A253:E253"/>
    <mergeCell ref="A244:E244"/>
    <mergeCell ref="A245:E245"/>
    <mergeCell ref="A249:E249"/>
    <mergeCell ref="A250:E250"/>
    <mergeCell ref="A235:E235"/>
    <mergeCell ref="A256:E256"/>
    <mergeCell ref="A257:E257"/>
    <mergeCell ref="A228:E228"/>
    <mergeCell ref="A229:E229"/>
    <mergeCell ref="A230:E230"/>
    <mergeCell ref="A234:E234"/>
    <mergeCell ref="A254:E254"/>
    <mergeCell ref="A7:F7"/>
    <mergeCell ref="A12:F12"/>
    <mergeCell ref="A20:F20"/>
    <mergeCell ref="A47:F47"/>
    <mergeCell ref="A55:F55"/>
    <mergeCell ref="A65:F65"/>
    <mergeCell ref="A73:F73"/>
    <mergeCell ref="A131:E131"/>
    <mergeCell ref="A132:E132"/>
    <mergeCell ref="A34:E34"/>
    <mergeCell ref="A36:E36"/>
    <mergeCell ref="A39:F39"/>
    <mergeCell ref="A28:E28"/>
    <mergeCell ref="A29:E29"/>
    <mergeCell ref="A30:E30"/>
    <mergeCell ref="A35:E35"/>
    <mergeCell ref="A15:E15"/>
    <mergeCell ref="A9:E9"/>
    <mergeCell ref="A10:E10"/>
    <mergeCell ref="A11:E11"/>
    <mergeCell ref="A125:E125"/>
    <mergeCell ref="A126:E126"/>
    <mergeCell ref="A102:E102"/>
    <mergeCell ref="A103:E103"/>
  </mergeCells>
  <pageMargins left="0.7" right="0.7" top="0.75" bottom="0.75" header="0.3" footer="0.3"/>
  <pageSetup paperSize="9" scale="71" fitToHeight="0" orientation="portrait" r:id="rId1"/>
  <headerFooter>
    <oddHeader>&amp;C&amp;16PRZEDMIAR - OFERTA&amp;RZadanie nr 3</oddHeader>
    <oddFooter>&amp;C&amp;P/&amp;N</oddFooter>
  </headerFooter>
  <rowBreaks count="7" manualBreakCount="7">
    <brk id="37" max="16383" man="1"/>
    <brk id="70" max="16383" man="1"/>
    <brk id="96" max="16383" man="1"/>
    <brk id="133" max="16383" man="1"/>
    <brk id="165" max="16383" man="1"/>
    <brk id="207" max="16383" man="1"/>
    <brk id="2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3:J248"/>
  <sheetViews>
    <sheetView tabSelected="1" view="pageLayout" topLeftCell="A4" zoomScaleNormal="100" workbookViewId="0">
      <selection activeCell="F13" sqref="F13"/>
    </sheetView>
  </sheetViews>
  <sheetFormatPr defaultRowHeight="15" x14ac:dyDescent="0.25"/>
  <cols>
    <col min="2" max="2" width="42.28515625" customWidth="1"/>
    <col min="3" max="3" width="19" customWidth="1"/>
    <col min="4" max="4" width="16.28515625" customWidth="1"/>
    <col min="5" max="5" width="15.42578125" customWidth="1"/>
    <col min="6" max="6" width="19.7109375" customWidth="1"/>
    <col min="7" max="7" width="26.28515625" customWidth="1"/>
  </cols>
  <sheetData>
    <row r="3" spans="1:6" ht="18.75" x14ac:dyDescent="0.3">
      <c r="A3" s="559" t="s">
        <v>261</v>
      </c>
      <c r="B3" s="560"/>
      <c r="C3" s="560"/>
      <c r="D3" s="560"/>
      <c r="E3" s="561"/>
      <c r="F3" s="356">
        <f>'Zadanie 1'!F110</f>
        <v>0</v>
      </c>
    </row>
    <row r="4" spans="1:6" ht="19.5" customHeight="1" x14ac:dyDescent="0.3">
      <c r="A4" s="559" t="s">
        <v>262</v>
      </c>
      <c r="B4" s="560"/>
      <c r="C4" s="560"/>
      <c r="D4" s="560"/>
      <c r="E4" s="561"/>
      <c r="F4" s="356">
        <f>'Zadanie 1'!F111</f>
        <v>0</v>
      </c>
    </row>
    <row r="5" spans="1:6" ht="19.5" customHeight="1" x14ac:dyDescent="0.3">
      <c r="A5" s="559" t="s">
        <v>263</v>
      </c>
      <c r="B5" s="560"/>
      <c r="C5" s="560"/>
      <c r="D5" s="560"/>
      <c r="E5" s="561"/>
      <c r="F5" s="356">
        <f>'Zadanie 1'!F113</f>
        <v>0</v>
      </c>
    </row>
    <row r="6" spans="1:6" ht="15.75" customHeight="1" x14ac:dyDescent="0.3">
      <c r="A6" s="559" t="s">
        <v>264</v>
      </c>
      <c r="B6" s="560"/>
      <c r="C6" s="560"/>
      <c r="D6" s="560"/>
      <c r="E6" s="561"/>
      <c r="F6" s="356">
        <f>'Zadanie 1'!F114</f>
        <v>0</v>
      </c>
    </row>
    <row r="7" spans="1:6" ht="15" customHeight="1" x14ac:dyDescent="0.25"/>
    <row r="8" spans="1:6" ht="18.75" x14ac:dyDescent="0.3">
      <c r="A8" s="562" t="s">
        <v>265</v>
      </c>
      <c r="B8" s="563"/>
      <c r="C8" s="563"/>
      <c r="D8" s="563"/>
      <c r="E8" s="564"/>
      <c r="F8" s="357">
        <f>'Zadanie 2'!F119</f>
        <v>0</v>
      </c>
    </row>
    <row r="9" spans="1:6" ht="18.75" x14ac:dyDescent="0.3">
      <c r="A9" s="562" t="s">
        <v>266</v>
      </c>
      <c r="B9" s="563"/>
      <c r="C9" s="563"/>
      <c r="D9" s="563"/>
      <c r="E9" s="564"/>
      <c r="F9" s="357">
        <f>'Zadanie 2'!F120</f>
        <v>0</v>
      </c>
    </row>
    <row r="10" spans="1:6" ht="18.75" x14ac:dyDescent="0.3">
      <c r="A10" s="562" t="s">
        <v>267</v>
      </c>
      <c r="B10" s="563"/>
      <c r="C10" s="563"/>
      <c r="D10" s="563"/>
      <c r="E10" s="564"/>
      <c r="F10" s="357">
        <f>'Zadanie 2'!F122</f>
        <v>0</v>
      </c>
    </row>
    <row r="11" spans="1:6" ht="18.75" x14ac:dyDescent="0.3">
      <c r="A11" s="562" t="s">
        <v>268</v>
      </c>
      <c r="B11" s="563"/>
      <c r="C11" s="563"/>
      <c r="D11" s="563"/>
      <c r="E11" s="564"/>
      <c r="F11" s="357">
        <f>'Zadanie 2'!F123</f>
        <v>0</v>
      </c>
    </row>
    <row r="12" spans="1:6" ht="15" customHeight="1" x14ac:dyDescent="0.25"/>
    <row r="13" spans="1:6" ht="18.75" x14ac:dyDescent="0.3">
      <c r="A13" s="556" t="s">
        <v>269</v>
      </c>
      <c r="B13" s="557"/>
      <c r="C13" s="557"/>
      <c r="D13" s="557"/>
      <c r="E13" s="558"/>
      <c r="F13" s="358">
        <f>'Zadanie 3'!F228</f>
        <v>0</v>
      </c>
    </row>
    <row r="14" spans="1:6" ht="18.75" x14ac:dyDescent="0.3">
      <c r="A14" s="556" t="s">
        <v>270</v>
      </c>
      <c r="B14" s="557"/>
      <c r="C14" s="557"/>
      <c r="D14" s="557"/>
      <c r="E14" s="558"/>
      <c r="F14" s="358">
        <f>'Zadanie 3'!F229</f>
        <v>0</v>
      </c>
    </row>
    <row r="15" spans="1:6" ht="18.75" x14ac:dyDescent="0.3">
      <c r="A15" s="556" t="s">
        <v>271</v>
      </c>
      <c r="B15" s="557"/>
      <c r="C15" s="557"/>
      <c r="D15" s="557"/>
      <c r="E15" s="558"/>
      <c r="F15" s="358">
        <f>'Zadanie 3'!F231</f>
        <v>0</v>
      </c>
    </row>
    <row r="16" spans="1:6" ht="18.75" x14ac:dyDescent="0.3">
      <c r="A16" s="556" t="s">
        <v>272</v>
      </c>
      <c r="B16" s="557"/>
      <c r="C16" s="557"/>
      <c r="D16" s="557"/>
      <c r="E16" s="558"/>
      <c r="F16" s="358">
        <f>'Zadanie 3'!F232</f>
        <v>0</v>
      </c>
    </row>
    <row r="19" spans="1:6" ht="15.75" customHeight="1" x14ac:dyDescent="0.3">
      <c r="A19" s="565" t="s">
        <v>273</v>
      </c>
      <c r="B19" s="566"/>
      <c r="C19" s="566"/>
      <c r="D19" s="566"/>
      <c r="E19" s="567"/>
      <c r="F19" s="360">
        <f>F3+F8+F13</f>
        <v>0</v>
      </c>
    </row>
    <row r="20" spans="1:6" ht="21.75" customHeight="1" x14ac:dyDescent="0.3">
      <c r="A20" s="570" t="s">
        <v>274</v>
      </c>
      <c r="B20" s="570"/>
      <c r="C20" s="570"/>
      <c r="D20" s="570"/>
      <c r="E20" s="570"/>
      <c r="F20" s="360">
        <f>F4+F9+F14</f>
        <v>0</v>
      </c>
    </row>
    <row r="21" spans="1:6" ht="18.75" x14ac:dyDescent="0.3">
      <c r="A21" s="327"/>
      <c r="B21" s="327"/>
      <c r="C21" s="327"/>
      <c r="D21" s="327"/>
      <c r="E21" s="327"/>
      <c r="F21" s="328"/>
    </row>
    <row r="22" spans="1:6" ht="18.75" x14ac:dyDescent="0.3">
      <c r="A22" s="568" t="s">
        <v>275</v>
      </c>
      <c r="B22" s="569"/>
      <c r="C22" s="569"/>
      <c r="D22" s="569"/>
      <c r="E22" s="569"/>
      <c r="F22" s="182">
        <f>F5+F10+F15</f>
        <v>0</v>
      </c>
    </row>
    <row r="23" spans="1:6" ht="18.75" x14ac:dyDescent="0.3">
      <c r="A23" s="429" t="s">
        <v>276</v>
      </c>
      <c r="B23" s="424"/>
      <c r="C23" s="424"/>
      <c r="D23" s="424"/>
      <c r="E23" s="425"/>
      <c r="F23" s="182">
        <f>F6+F11+F16</f>
        <v>0</v>
      </c>
    </row>
    <row r="25" spans="1:6" ht="18.75" x14ac:dyDescent="0.3">
      <c r="A25" s="555" t="s">
        <v>277</v>
      </c>
      <c r="B25" s="555"/>
      <c r="C25" s="555"/>
      <c r="D25" s="555"/>
      <c r="E25" s="555"/>
      <c r="F25" s="359">
        <f>F19+F22</f>
        <v>0</v>
      </c>
    </row>
    <row r="26" spans="1:6" ht="18.75" x14ac:dyDescent="0.3">
      <c r="A26" s="556" t="s">
        <v>278</v>
      </c>
      <c r="B26" s="557"/>
      <c r="C26" s="557"/>
      <c r="D26" s="557"/>
      <c r="E26" s="558"/>
      <c r="F26" s="359">
        <f>F20+F23</f>
        <v>0</v>
      </c>
    </row>
    <row r="27" spans="1:6" ht="62.25" customHeight="1" x14ac:dyDescent="0.25"/>
    <row r="39" ht="15.75" customHeight="1" x14ac:dyDescent="0.25"/>
    <row r="41" ht="160.5" customHeight="1" x14ac:dyDescent="0.25"/>
    <row r="54" ht="15.75" customHeight="1" x14ac:dyDescent="0.25"/>
    <row r="55" ht="17.25" customHeight="1" x14ac:dyDescent="0.25"/>
    <row r="58" ht="160.5" customHeight="1" x14ac:dyDescent="0.25"/>
    <row r="59" ht="104.25" customHeight="1" x14ac:dyDescent="0.25"/>
    <row r="60" ht="85.5" customHeight="1" x14ac:dyDescent="0.25"/>
    <row r="61" ht="36.75" customHeight="1" x14ac:dyDescent="0.25"/>
    <row r="72" ht="15.75" customHeight="1" x14ac:dyDescent="0.25"/>
    <row r="73" ht="15" customHeight="1" x14ac:dyDescent="0.25"/>
    <row r="75" ht="30.75" customHeight="1" x14ac:dyDescent="0.25"/>
    <row r="76" ht="65.25" customHeight="1" x14ac:dyDescent="0.25"/>
    <row r="78" ht="37.5" customHeight="1" x14ac:dyDescent="0.25"/>
    <row r="79" ht="78" customHeight="1" x14ac:dyDescent="0.25"/>
    <row r="81" ht="172.5" customHeight="1" x14ac:dyDescent="0.25"/>
    <row r="82" ht="123" customHeight="1" x14ac:dyDescent="0.25"/>
    <row r="89" ht="21.75" customHeight="1" x14ac:dyDescent="0.25"/>
    <row r="91" ht="57.75" customHeight="1" x14ac:dyDescent="0.25"/>
    <row r="98" ht="16.5" customHeight="1" x14ac:dyDescent="0.25"/>
    <row r="110" ht="16.5" customHeight="1" x14ac:dyDescent="0.25"/>
    <row r="112" ht="181.5" customHeight="1" x14ac:dyDescent="0.25"/>
    <row r="113" ht="158.25" customHeight="1" x14ac:dyDescent="0.25"/>
    <row r="134" ht="29.25" customHeight="1" x14ac:dyDescent="0.25"/>
    <row r="136" ht="16.5" customHeight="1" x14ac:dyDescent="0.25"/>
    <row r="150" ht="16.5" customHeight="1" x14ac:dyDescent="0.25"/>
    <row r="152" ht="15" customHeight="1" x14ac:dyDescent="0.25"/>
    <row r="166" ht="16.5" customHeight="1" x14ac:dyDescent="0.25"/>
    <row r="177" ht="15.75" customHeight="1" x14ac:dyDescent="0.25"/>
    <row r="179" ht="15.75" customHeight="1" x14ac:dyDescent="0.25"/>
    <row r="187" ht="16.5" customHeight="1" x14ac:dyDescent="0.25"/>
    <row r="190" ht="162.75" customHeight="1" x14ac:dyDescent="0.25"/>
    <row r="191" ht="36.75" customHeight="1" x14ac:dyDescent="0.25"/>
    <row r="192" ht="35.25" customHeight="1" x14ac:dyDescent="0.25"/>
    <row r="197" spans="1:6" ht="56.25" customHeight="1" x14ac:dyDescent="0.25"/>
    <row r="207" spans="1:6" s="36" customFormat="1" x14ac:dyDescent="0.25">
      <c r="A207"/>
      <c r="B207"/>
      <c r="C207"/>
      <c r="D207"/>
      <c r="E207"/>
      <c r="F207"/>
    </row>
    <row r="208" spans="1:6" ht="19.5" customHeight="1" x14ac:dyDescent="0.25"/>
    <row r="209" ht="19.5" customHeight="1" x14ac:dyDescent="0.25"/>
    <row r="210" ht="30.75" customHeight="1" x14ac:dyDescent="0.25"/>
    <row r="212" ht="133.5" customHeight="1" x14ac:dyDescent="0.25"/>
    <row r="237" spans="7:10" x14ac:dyDescent="0.25">
      <c r="G237" s="183"/>
      <c r="H237" s="183"/>
      <c r="I237" s="183"/>
      <c r="J237" s="183"/>
    </row>
    <row r="238" spans="7:10" x14ac:dyDescent="0.25">
      <c r="G238" s="329"/>
      <c r="H238" s="183"/>
      <c r="I238" s="183"/>
      <c r="J238" s="183"/>
    </row>
    <row r="239" spans="7:10" x14ac:dyDescent="0.25">
      <c r="G239" s="329"/>
      <c r="H239" s="183"/>
      <c r="I239" s="183"/>
      <c r="J239" s="183"/>
    </row>
    <row r="240" spans="7:10" x14ac:dyDescent="0.25">
      <c r="G240" s="183"/>
      <c r="H240" s="183"/>
      <c r="I240" s="183"/>
      <c r="J240" s="183"/>
    </row>
    <row r="242" spans="7:7" x14ac:dyDescent="0.25">
      <c r="G242" s="10"/>
    </row>
    <row r="243" spans="7:7" x14ac:dyDescent="0.25">
      <c r="G243" s="10"/>
    </row>
    <row r="247" spans="7:7" x14ac:dyDescent="0.25">
      <c r="G247" s="10"/>
    </row>
    <row r="248" spans="7:7" x14ac:dyDescent="0.25">
      <c r="G248" s="10"/>
    </row>
  </sheetData>
  <mergeCells count="18">
    <mergeCell ref="A19:E19"/>
    <mergeCell ref="A20:E20"/>
    <mergeCell ref="A22:E22"/>
    <mergeCell ref="A23:E23"/>
    <mergeCell ref="A25:E25"/>
    <mergeCell ref="A26:E26"/>
    <mergeCell ref="A10:E10"/>
    <mergeCell ref="A11:E11"/>
    <mergeCell ref="A13:E13"/>
    <mergeCell ref="A14:E14"/>
    <mergeCell ref="A15:E15"/>
    <mergeCell ref="A16:E16"/>
    <mergeCell ref="A3:E3"/>
    <mergeCell ref="A4:E4"/>
    <mergeCell ref="A5:E5"/>
    <mergeCell ref="A6:E6"/>
    <mergeCell ref="A8:E8"/>
    <mergeCell ref="A9:E9"/>
  </mergeCells>
  <pageMargins left="0.7" right="0.7" top="0.75" bottom="0.75" header="0.3" footer="0.3"/>
  <pageSetup paperSize="9" scale="71" fitToHeight="0" orientation="portrait" r:id="rId1"/>
  <headerFooter>
    <oddHeader>&amp;C&amp;16PRZEDMIAR - OFERTA&amp;RZESTAWIENIE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Zadanie 1</vt:lpstr>
      <vt:lpstr>Zadanie 2</vt:lpstr>
      <vt:lpstr>Zadanie 3</vt:lpstr>
      <vt:lpstr>RAZEM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2019-09-25T12:43:34Z</dcterms:modified>
</cp:coreProperties>
</file>