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\PZ\2025\_ZAPYTANIA_O_CENĘ\wycinka\- wycinka maj\1. zapytanie\zapytanie na stronę\"/>
    </mc:Choice>
  </mc:AlternateContent>
  <xr:revisionPtr revIDLastSave="0" documentId="13_ncr:1_{22CA3E80-99BC-4613-B690-45FB7C2F0FBE}" xr6:coauthVersionLast="36" xr6:coauthVersionMax="47" xr10:uidLastSave="{00000000-0000-0000-0000-000000000000}"/>
  <bookViews>
    <workbookView xWindow="0" yWindow="0" windowWidth="28800" windowHeight="12228" xr2:uid="{00000000-000D-0000-FFFF-FFFF00000000}"/>
  </bookViews>
  <sheets>
    <sheet name="zakres " sheetId="14" r:id="rId1"/>
  </sheets>
  <definedNames>
    <definedName name="_xlnm._FilterDatabase" localSheetId="0" hidden="1">'zakres '!$L$1:$L$110</definedName>
  </definedNames>
  <calcPr calcId="191029"/>
</workbook>
</file>

<file path=xl/calcChain.xml><?xml version="1.0" encoding="utf-8"?>
<calcChain xmlns="http://schemas.openxmlformats.org/spreadsheetml/2006/main">
  <c r="I85" i="14" l="1"/>
  <c r="H84" i="14"/>
  <c r="I84" i="14" s="1"/>
  <c r="H83" i="14"/>
  <c r="I83" i="14" s="1"/>
  <c r="H82" i="14"/>
  <c r="I82" i="14" s="1"/>
  <c r="H81" i="14"/>
  <c r="I81" i="14" s="1"/>
  <c r="H80" i="14"/>
  <c r="I80" i="14" s="1"/>
  <c r="H79" i="14"/>
  <c r="I79" i="14" s="1"/>
  <c r="I78" i="14"/>
  <c r="I77" i="14"/>
  <c r="I76" i="14"/>
  <c r="I75" i="14"/>
  <c r="I74" i="14"/>
  <c r="H73" i="14"/>
  <c r="I73" i="14" s="1"/>
  <c r="I72" i="14"/>
  <c r="H71" i="14"/>
  <c r="I71" i="14" s="1"/>
  <c r="H70" i="14"/>
  <c r="I70" i="14" s="1"/>
  <c r="I69" i="14"/>
  <c r="I68" i="14"/>
  <c r="H67" i="14"/>
  <c r="I67" i="14" s="1"/>
  <c r="H66" i="14"/>
  <c r="I66" i="14" s="1"/>
  <c r="I65" i="14"/>
  <c r="I64" i="14"/>
  <c r="I63" i="14"/>
  <c r="I62" i="14"/>
  <c r="H61" i="14"/>
  <c r="I61" i="14" s="1"/>
  <c r="I60" i="14"/>
  <c r="H59" i="14"/>
  <c r="I59" i="14" s="1"/>
  <c r="H58" i="14"/>
  <c r="I58" i="14" s="1"/>
  <c r="H57" i="14"/>
  <c r="I57" i="14" s="1"/>
  <c r="I56" i="14"/>
  <c r="I55" i="14"/>
  <c r="I54" i="14"/>
  <c r="I53" i="14"/>
  <c r="I52" i="14"/>
  <c r="I51" i="14"/>
  <c r="I50" i="14"/>
  <c r="I49" i="14"/>
  <c r="I48" i="14"/>
  <c r="I47" i="14"/>
  <c r="I46" i="14"/>
  <c r="H45" i="14"/>
  <c r="I45" i="14" s="1"/>
  <c r="H44" i="14"/>
  <c r="I44" i="14" s="1"/>
  <c r="I43" i="14"/>
  <c r="I42" i="14"/>
  <c r="I41" i="14"/>
  <c r="I40" i="14"/>
  <c r="I39" i="14"/>
  <c r="I38" i="14"/>
  <c r="H37" i="14"/>
  <c r="I37" i="14" s="1"/>
  <c r="I36" i="14"/>
  <c r="I35" i="14"/>
  <c r="I34" i="14"/>
  <c r="I33" i="14"/>
  <c r="I32" i="14"/>
  <c r="I31" i="14"/>
  <c r="I30" i="14"/>
  <c r="H29" i="14"/>
  <c r="I29" i="14" s="1"/>
  <c r="H28" i="14"/>
  <c r="I28" i="14" s="1"/>
  <c r="I27" i="14"/>
  <c r="H26" i="14"/>
  <c r="I26" i="14" s="1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" i="14"/>
  <c r="I87" i="14" l="1"/>
  <c r="I89" i="14"/>
  <c r="I88" i="14"/>
  <c r="I90" i="14"/>
  <c r="I91" i="14"/>
  <c r="I92" i="14"/>
  <c r="I93" i="14" l="1"/>
</calcChain>
</file>

<file path=xl/sharedStrings.xml><?xml version="1.0" encoding="utf-8"?>
<sst xmlns="http://schemas.openxmlformats.org/spreadsheetml/2006/main" count="610" uniqueCount="194">
  <si>
    <t>ID_DRZEWA</t>
  </si>
  <si>
    <t>OBSZAR</t>
  </si>
  <si>
    <t>ID_PNIA</t>
  </si>
  <si>
    <t>GATUNEK</t>
  </si>
  <si>
    <t>OBR_ARK_DZ</t>
  </si>
  <si>
    <t>LOK_SZCZEG</t>
  </si>
  <si>
    <t>ULICA</t>
  </si>
  <si>
    <t>Stare Misto Północ</t>
  </si>
  <si>
    <t>Naramowicka</t>
  </si>
  <si>
    <t>klon pospolity</t>
  </si>
  <si>
    <t>robinia biała</t>
  </si>
  <si>
    <t>50/27/11/1</t>
  </si>
  <si>
    <t>lipa drobnolistna</t>
  </si>
  <si>
    <t>sosna pospolita</t>
  </si>
  <si>
    <t>jesion wyniosły</t>
  </si>
  <si>
    <t>52/25/14/25</t>
  </si>
  <si>
    <t>pobocze zachodnie na wys. Parku Kosynierów</t>
  </si>
  <si>
    <t>wiąz szypułkowy</t>
  </si>
  <si>
    <t>brzoza brodawkowata</t>
  </si>
  <si>
    <t>śliwa wiśniowa</t>
  </si>
  <si>
    <t>Hawelańska</t>
  </si>
  <si>
    <t>Ziarnista</t>
  </si>
  <si>
    <t>wierzba biała</t>
  </si>
  <si>
    <t>pobocze północne, II drzewo od ul. Naramowickiej</t>
  </si>
  <si>
    <t>52/10/1/5</t>
  </si>
  <si>
    <t>pobocze północne na wys. nr 9</t>
  </si>
  <si>
    <t>pobocze zachodnie naprzeciw ul. Migdałowej</t>
  </si>
  <si>
    <t>56/22/248/3</t>
  </si>
  <si>
    <t>Stróżyńskiego</t>
  </si>
  <si>
    <t>53/05/694/5</t>
  </si>
  <si>
    <t>Umultowska</t>
  </si>
  <si>
    <t>Podbiałowa</t>
  </si>
  <si>
    <t>55/12/100/2</t>
  </si>
  <si>
    <t>pobocze południowe przy nr 22</t>
  </si>
  <si>
    <t>Uniwersytetu Poznańskiego</t>
  </si>
  <si>
    <t>Bronisława</t>
  </si>
  <si>
    <t>pobocze północne przy ul. Jasna Rola</t>
  </si>
  <si>
    <t>pobocze północne przy ul. Umultowskiej</t>
  </si>
  <si>
    <t>pobocze południowe między ul. Umoltowską i Jasną Rolą</t>
  </si>
  <si>
    <t>pobocze północne między ul. Umoltowską i Jasną Rolą</t>
  </si>
  <si>
    <t>50/12/5/1</t>
  </si>
  <si>
    <t>50/12/4/1</t>
  </si>
  <si>
    <t>50/16/1</t>
  </si>
  <si>
    <t>pas rozdziału, ślepy odcinek</t>
  </si>
  <si>
    <t>54/36/430/6</t>
  </si>
  <si>
    <t>67+40+28</t>
  </si>
  <si>
    <t>70+24</t>
  </si>
  <si>
    <t>Dzięgielowa</t>
  </si>
  <si>
    <t>Krygowskiego</t>
  </si>
  <si>
    <t>129A</t>
  </si>
  <si>
    <t>pobocze północne</t>
  </si>
  <si>
    <t>56/15/26/25</t>
  </si>
  <si>
    <t>56/15/26/23</t>
  </si>
  <si>
    <t>56/22/16/9</t>
  </si>
  <si>
    <t>pobocze wschodnie naprzeciw wjazdu na basen UAM, za płotem</t>
  </si>
  <si>
    <t>pobocze północne przy nr 7</t>
  </si>
  <si>
    <t>50/12/5/9</t>
  </si>
  <si>
    <t>pobocze północne naprzeciw nr 7</t>
  </si>
  <si>
    <t>50/12/4/4/</t>
  </si>
  <si>
    <t>pobocze północne między nr 7 a ul. Umultowską</t>
  </si>
  <si>
    <t>pobocze południowe między nr 7 a ul. Umultowską</t>
  </si>
  <si>
    <t>klon jesionolistny</t>
  </si>
  <si>
    <t>kasztanowiec biały</t>
  </si>
  <si>
    <t>przy skrzyżowaniu z ul. Drobnika</t>
  </si>
  <si>
    <t>pobocze wschodnie ok. 40 m na północ od ronda Szymanowskiego</t>
  </si>
  <si>
    <t>pobocze wschodnie ok. 45 m na północ od ronda Szymanowskiego</t>
  </si>
  <si>
    <t>56+54+52</t>
  </si>
  <si>
    <t xml:space="preserve">Opieńskiego </t>
  </si>
  <si>
    <t>53/17/157/68</t>
  </si>
  <si>
    <t>122A</t>
  </si>
  <si>
    <t>jarząb pospolity</t>
  </si>
  <si>
    <t>pobocze północne na wys. nr 31a os. Batorego</t>
  </si>
  <si>
    <t>53/17/147/25</t>
  </si>
  <si>
    <t>51/15/21/12</t>
  </si>
  <si>
    <t>Hercena</t>
  </si>
  <si>
    <t>pobocze północne na wys. Castoramy</t>
  </si>
  <si>
    <t>Sarmacka</t>
  </si>
  <si>
    <t>pobocze południowe na wys. nr 118 os. Przyjaźni</t>
  </si>
  <si>
    <t>52/38/31</t>
  </si>
  <si>
    <t>pobocze południowe między ul. Mieszka I a nr 19 os. Przyjaźni</t>
  </si>
  <si>
    <t>50/23/8</t>
  </si>
  <si>
    <t>pobocze północne przy skrzyżowaniu z ul. Burgundzką</t>
  </si>
  <si>
    <t>64+49</t>
  </si>
  <si>
    <t>pobocze wschodnie naprzeciw ul. Chocimskiej</t>
  </si>
  <si>
    <t>53/20/38/18</t>
  </si>
  <si>
    <t>pobocze wschodnie między ul. Szymanowskiego i Wilanowską</t>
  </si>
  <si>
    <t>pobocze wschodnie naprzeciw ul. Wilanowskiej</t>
  </si>
  <si>
    <t>53/20/45/87</t>
  </si>
  <si>
    <t>pobocze wschodnie między ul. Chocimską a zjazdem na os. Sobieskiego 7-11</t>
  </si>
  <si>
    <t>211A</t>
  </si>
  <si>
    <t>pobocze wschodnie przy skrzyżowaniu z ul. Stoińskiego</t>
  </si>
  <si>
    <t>50/23/1/4</t>
  </si>
  <si>
    <t>oliwnik wąskolistny</t>
  </si>
  <si>
    <t>45+27</t>
  </si>
  <si>
    <t>Kurpińskiego</t>
  </si>
  <si>
    <t>pobocze północne naprzeciw nr 24 os. Chrobrego</t>
  </si>
  <si>
    <t>53/10/285/24</t>
  </si>
  <si>
    <t>53/10/434/5</t>
  </si>
  <si>
    <t>pobocze północne naprzeciw nr 119 os. Chrobrego</t>
  </si>
  <si>
    <t>52+32+26</t>
  </si>
  <si>
    <t>50/28/118/32</t>
  </si>
  <si>
    <t>pobocze zachodnie, II drzewo od ul. Rataja</t>
  </si>
  <si>
    <t>Żołnierzy Narwiku</t>
  </si>
  <si>
    <t>pobocze północne przy nr 4</t>
  </si>
  <si>
    <t>pobocze północne przy nr 5</t>
  </si>
  <si>
    <t>Dworska</t>
  </si>
  <si>
    <t>pobocze zachodnie, IV drzewo od ul. Karpia</t>
  </si>
  <si>
    <t>50/27/11/2</t>
  </si>
  <si>
    <t>wierzba iwa</t>
  </si>
  <si>
    <t>pobocze południowe ok. 100 m od ul. Nadwarciańskiej</t>
  </si>
  <si>
    <t>56/01/339/4</t>
  </si>
  <si>
    <t>Lubczykowa</t>
  </si>
  <si>
    <t>55/17/149/3</t>
  </si>
  <si>
    <t>pobocze południowe ok. 300 m na wschód od ul. Melisowej</t>
  </si>
  <si>
    <t>Szklarniowa</t>
  </si>
  <si>
    <t>pobocze południowe między numerami 11 i 15</t>
  </si>
  <si>
    <t>pobocze północne przy nr 19</t>
  </si>
  <si>
    <t>54/22/245/18</t>
  </si>
  <si>
    <t>97+85+77+65+58+54+54+49+45+35</t>
  </si>
  <si>
    <t>Morasko</t>
  </si>
  <si>
    <t>pobocze zachodnie naprzeciw ul. Hodowlanej</t>
  </si>
  <si>
    <t>54/19/249/3</t>
  </si>
  <si>
    <t>54/19/243/2</t>
  </si>
  <si>
    <t>pobocze zachodnie naprzeciw nr 44</t>
  </si>
  <si>
    <t>Rubież</t>
  </si>
  <si>
    <t>50/24/5</t>
  </si>
  <si>
    <t>pobocze wschodnie naprzeciw nr 7</t>
  </si>
  <si>
    <t>50/23/7</t>
  </si>
  <si>
    <t>pobocze wschodnie naprzeciw nr 23 os. Śmiałego</t>
  </si>
  <si>
    <t>śliwa domowa</t>
  </si>
  <si>
    <t>50/22/103/1</t>
  </si>
  <si>
    <t>pobocze wschodnie naprzeciw nr 39</t>
  </si>
  <si>
    <t>53/17/147/28</t>
  </si>
  <si>
    <t>pobocze zachodnie przy nr  42 os. Batorego</t>
  </si>
  <si>
    <t>pobocze wschodnie przy skrzyżowaniu z ul. Bronisława</t>
  </si>
  <si>
    <t>50/12/8</t>
  </si>
  <si>
    <t>pobocze wschodnie między ul. Bronisława a Krygowskiego</t>
  </si>
  <si>
    <t>54/36/430/7</t>
  </si>
  <si>
    <t>pobocze wschodnie przy skrzyżowaniu z ul. Uniwersytetu Poznańskiego</t>
  </si>
  <si>
    <t>78+54</t>
  </si>
  <si>
    <t>40+35</t>
  </si>
  <si>
    <t>53+51+45</t>
  </si>
  <si>
    <t>46+40</t>
  </si>
  <si>
    <t>63+62+43</t>
  </si>
  <si>
    <t>Serbska</t>
  </si>
  <si>
    <t>pobocze północne między ul. Wilczak a ul. Lechicką</t>
  </si>
  <si>
    <t>126+116</t>
  </si>
  <si>
    <t>52/11/8</t>
  </si>
  <si>
    <t>Wojciechowskiego</t>
  </si>
  <si>
    <t>pobocze wschodnie między ul. Kostrzewskiego a ul. Gieburowskiego</t>
  </si>
  <si>
    <t>pobocze wschodnie przy ul. Gieburowskiego</t>
  </si>
  <si>
    <t>klon ginnala</t>
  </si>
  <si>
    <t>wierzba mandżurska</t>
  </si>
  <si>
    <t>30+19</t>
  </si>
  <si>
    <t>59+58+45</t>
  </si>
  <si>
    <t>92+87</t>
  </si>
  <si>
    <t>pobocze wschodnie między ul. Kurpińskiego a ul. Jaroczyńskiego</t>
  </si>
  <si>
    <t>53/06/535/4</t>
  </si>
  <si>
    <t>53/06/546/23</t>
  </si>
  <si>
    <t>53/05/394/22</t>
  </si>
  <si>
    <t>głóg jednoszyjkowy</t>
  </si>
  <si>
    <t>50/02/3/11</t>
  </si>
  <si>
    <t>przy skrzyżowaniu z ul. Limonkową</t>
  </si>
  <si>
    <t>Zagajnikowa</t>
  </si>
  <si>
    <t>pobocze zachodnie między ul. Dzięgielową a ul. Naramowicką</t>
  </si>
  <si>
    <t>56/22/233/4</t>
  </si>
  <si>
    <t>Jaśkowiaka</t>
  </si>
  <si>
    <t>Rumiankowa</t>
  </si>
  <si>
    <t>pobocze południowe między ul. Radojewo a nr 82</t>
  </si>
  <si>
    <t>pobocze południowe między strumieniem a dębami</t>
  </si>
  <si>
    <t>bez czarny</t>
  </si>
  <si>
    <t>45+36+35</t>
  </si>
  <si>
    <t>42+36+23+22</t>
  </si>
  <si>
    <t>55/15/111</t>
  </si>
  <si>
    <t>56/07/240/1</t>
  </si>
  <si>
    <t>pobocze południowe między nr 82 a ul. Lewandowskiego</t>
  </si>
  <si>
    <t>pobocze północne między nr 82 a ul. Lewandowskiego</t>
  </si>
  <si>
    <t>37+36+34</t>
  </si>
  <si>
    <t>pobocze zachodnie na wys. posesji 27D</t>
  </si>
  <si>
    <t>244A</t>
  </si>
  <si>
    <t>54/36/443/1</t>
  </si>
  <si>
    <t>POZYCJA CENOWA</t>
  </si>
  <si>
    <t>NR DECYZJI</t>
  </si>
  <si>
    <t>DSI-II.7120.1.455.2024</t>
  </si>
  <si>
    <t>SUMA OBWODÓW 130</t>
  </si>
  <si>
    <t>DRZEWO WIELOPIENNE</t>
  </si>
  <si>
    <t>nie</t>
  </si>
  <si>
    <t>poz. 1</t>
  </si>
  <si>
    <t>poz. 2</t>
  </si>
  <si>
    <t>poz. 3</t>
  </si>
  <si>
    <t>poz. 4</t>
  </si>
  <si>
    <t>RAZEM:</t>
  </si>
  <si>
    <t>poz. 5</t>
  </si>
  <si>
    <t>poz.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</si>
</sst>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sz val="8"/>
      <name val="Arial"/>
      <family val="2"/>
      <charset val="238"/>
    </font>
    <font>
      <u/>
      <sz val="1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3" fillId="2" borderId="1" xfId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2" borderId="1" xfId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6" fillId="0" borderId="0" xfId="0" applyFont="1"/>
    <xf numFmtId="0" fontId="2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6" fillId="0" borderId="5" xfId="0" applyFont="1" applyBorder="1" applyAlignment="1">
      <alignment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Fill="1"/>
  </cellXfs>
  <cellStyles count="3">
    <cellStyle name="Hiperłącze" xfId="1" builtinId="8"/>
    <cellStyle name="Normalny" xfId="0" builtinId="0"/>
    <cellStyle name="Normalny 2" xfId="2" xr:uid="{00000000-0005-0000-0000-000031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zcionka tekstu podstawowego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zcionka tekstu podstawowego"/>
        <family val="2"/>
        <charset val="238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6" tint="0.39997558519241921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38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38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38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38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8282ED-04FF-48FD-ABE4-2B945EBCC198}" name="Tabela13" displayName="Tabela13" ref="A1:K85" totalsRowShown="0" tableBorderDxfId="10">
  <autoFilter ref="A1:K85" xr:uid="{7BD7DBA4-F22C-4052-8873-E49ADF6551E9}"/>
  <tableColumns count="11">
    <tableColumn id="1" xr3:uid="{A501AB6D-AA0B-4352-8314-7A52352BD7CF}" name="ID_DRZEWA" dataDxfId="9"/>
    <tableColumn id="2" xr3:uid="{01E44752-9B29-4CF9-A3D2-76F71EA096D7}" name="OBSZAR" dataDxfId="8"/>
    <tableColumn id="3" xr3:uid="{B36ECFCB-486A-47DB-B4CB-852B692D13A8}" name="ULICA" dataDxfId="7"/>
    <tableColumn id="4" xr3:uid="{1D675F84-9EC6-4102-815E-DCBEB8B2E4AB}" name="LOK_SZCZEG" dataDxfId="6"/>
    <tableColumn id="5" xr3:uid="{8D177E3C-1BF3-4474-BF00-D35C1645A82E}" name="OBR_ARK_DZ" dataDxfId="5" dataCellStyle="Hiperłącze"/>
    <tableColumn id="6" xr3:uid="{3AFE0FDB-5A6F-4FD5-8C16-009FBC5B8A10}" name="ID_PNIA" dataDxfId="4" dataCellStyle="Hiperłącze"/>
    <tableColumn id="7" xr3:uid="{F6B33E1F-6202-42AE-9D24-E433AD595794}" name="GATUNEK" dataDxfId="3"/>
    <tableColumn id="8" xr3:uid="{BE489C19-1661-4E32-99C4-0E8E7FFD2EC6}" name="SUMA OBWODÓW 130" dataDxfId="2"/>
    <tableColumn id="9" xr3:uid="{7466F51C-4E1E-4399-AF05-CA7EC1FCCB30}" name="POZYCJA CENOWA" dataDxfId="1">
      <calculatedColumnFormula>IF(Tabela13[[#This Row],[SUMA OBWODÓW 130]]&lt;=50,1,IF(Tabela13[[#This Row],[SUMA OBWODÓW 130]]&lt;=100,2,IF(Tabela13[[#This Row],[SUMA OBWODÓW 130]]&lt;=200,3,IF(Tabela13[[#This Row],[SUMA OBWODÓW 130]]&gt;=201,4,))))</calculatedColumnFormula>
    </tableColumn>
    <tableColumn id="10" xr3:uid="{51303810-55B9-4A78-8BB6-AA2473049AF1}" name="NR DECYZJI" dataDxfId="0"/>
    <tableColumn id="11" xr3:uid="{E403CD86-71C3-4AA1-8BC6-4B2E6F09349B}" name="DRZEWO WIELOPIENN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file:///C:\Users\ezalewska\Downloads\zdj&#281;cia\404" TargetMode="External"/><Relationship Id="rId21" Type="http://schemas.openxmlformats.org/officeDocument/2006/relationships/hyperlink" Target="file:///C:\Users\ezalewska\Downloads\mapy\122-127,%20129A.pdf" TargetMode="External"/><Relationship Id="rId42" Type="http://schemas.openxmlformats.org/officeDocument/2006/relationships/hyperlink" Target="file:///C:\Users\ezalewska\Downloads\zdj&#281;cia\159" TargetMode="External"/><Relationship Id="rId63" Type="http://schemas.openxmlformats.org/officeDocument/2006/relationships/hyperlink" Target="file:///C:\Users\ezalewska\Downloads\mapy\240-243.pdf" TargetMode="External"/><Relationship Id="rId84" Type="http://schemas.openxmlformats.org/officeDocument/2006/relationships/hyperlink" Target="file:///C:\Users\ezalewska\Downloads\mapy\277-278.pdf" TargetMode="External"/><Relationship Id="rId138" Type="http://schemas.openxmlformats.org/officeDocument/2006/relationships/hyperlink" Target="file:///C:\Users\ezalewska\Downloads\mapy\519-524.pdf" TargetMode="External"/><Relationship Id="rId107" Type="http://schemas.openxmlformats.org/officeDocument/2006/relationships/hyperlink" Target="file:///C:\Users\ezalewska\Downloads\zdj&#281;cia\380" TargetMode="External"/><Relationship Id="rId11" Type="http://schemas.openxmlformats.org/officeDocument/2006/relationships/hyperlink" Target="file:///C:\Users\ezalewska\Downloads\mapy\114-117.pdf" TargetMode="External"/><Relationship Id="rId32" Type="http://schemas.openxmlformats.org/officeDocument/2006/relationships/hyperlink" Target="file:///C:\Users\ezalewska\Downloads\mapy\130-137.pdf" TargetMode="External"/><Relationship Id="rId53" Type="http://schemas.openxmlformats.org/officeDocument/2006/relationships/hyperlink" Target="file:///C:\Users\ezalewska\Downloads\mapy\222-239.pdf" TargetMode="External"/><Relationship Id="rId74" Type="http://schemas.openxmlformats.org/officeDocument/2006/relationships/hyperlink" Target="file:///C:\Users\ezalewska\Downloads\zdj&#281;cia\265" TargetMode="External"/><Relationship Id="rId128" Type="http://schemas.openxmlformats.org/officeDocument/2006/relationships/hyperlink" Target="file:///C:\Users\ezalewska\Downloads\mapy\472-473.pdf" TargetMode="External"/><Relationship Id="rId149" Type="http://schemas.openxmlformats.org/officeDocument/2006/relationships/hyperlink" Target="file:///C:\Users\ezalewska\Downloads\zdj&#281;cia\545" TargetMode="External"/><Relationship Id="rId5" Type="http://schemas.openxmlformats.org/officeDocument/2006/relationships/hyperlink" Target="file:///C:\Users\ezalewska\Downloads\mapy\73A-79.pdf" TargetMode="External"/><Relationship Id="rId95" Type="http://schemas.openxmlformats.org/officeDocument/2006/relationships/hyperlink" Target="file:///C:\Users\ezalewska\Downloads\zdj&#281;cia\329" TargetMode="External"/><Relationship Id="rId22" Type="http://schemas.openxmlformats.org/officeDocument/2006/relationships/hyperlink" Target="file:///C:\Users\ezalewska\Downloads\zdj&#281;cia\120" TargetMode="External"/><Relationship Id="rId27" Type="http://schemas.openxmlformats.org/officeDocument/2006/relationships/hyperlink" Target="file:///C:\Users\ezalewska\Downloads\zdj&#281;cia\126" TargetMode="External"/><Relationship Id="rId43" Type="http://schemas.openxmlformats.org/officeDocument/2006/relationships/hyperlink" Target="file:///C:\Users\ezalewska\Downloads\mapy\204-205.pdf" TargetMode="External"/><Relationship Id="rId48" Type="http://schemas.openxmlformats.org/officeDocument/2006/relationships/hyperlink" Target="file:///C:\Users\ezalewska\Downloads\zdj&#281;cia\211A" TargetMode="External"/><Relationship Id="rId64" Type="http://schemas.openxmlformats.org/officeDocument/2006/relationships/hyperlink" Target="file:///C:\Users\ezalewska\Downloads\mapy\240-243.pdf" TargetMode="External"/><Relationship Id="rId69" Type="http://schemas.openxmlformats.org/officeDocument/2006/relationships/hyperlink" Target="file:///C:\Users\ezalewska\Downloads\mapy\244-244A.pdf" TargetMode="External"/><Relationship Id="rId113" Type="http://schemas.openxmlformats.org/officeDocument/2006/relationships/hyperlink" Target="file:///C:\Users\ezalewska\Downloads\zdj&#281;cia\384" TargetMode="External"/><Relationship Id="rId118" Type="http://schemas.openxmlformats.org/officeDocument/2006/relationships/hyperlink" Target="file:///C:\Users\ezalewska\Downloads\mapy\403-404.pdf" TargetMode="External"/><Relationship Id="rId134" Type="http://schemas.openxmlformats.org/officeDocument/2006/relationships/hyperlink" Target="file:///C:\Users\ezalewska\Downloads\zdj&#281;cia\513" TargetMode="External"/><Relationship Id="rId139" Type="http://schemas.openxmlformats.org/officeDocument/2006/relationships/hyperlink" Target="file:///C:\Users\ezalewska\Downloads\zdj&#281;cia\522" TargetMode="External"/><Relationship Id="rId80" Type="http://schemas.openxmlformats.org/officeDocument/2006/relationships/hyperlink" Target="file:///C:\Users\ezalewska\Downloads\mapy\270-276.pdf" TargetMode="External"/><Relationship Id="rId85" Type="http://schemas.openxmlformats.org/officeDocument/2006/relationships/hyperlink" Target="file:///C:\Users\ezalewska\Downloads\zdj&#281;cia\269" TargetMode="External"/><Relationship Id="rId150" Type="http://schemas.openxmlformats.org/officeDocument/2006/relationships/hyperlink" Target="file:///C:\Users\ezalewska\Downloads\zdj&#281;cia\546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file:///C:\Users\ezalewska\Downloads\mapy\118.pdf" TargetMode="External"/><Relationship Id="rId17" Type="http://schemas.openxmlformats.org/officeDocument/2006/relationships/hyperlink" Target="file:///C:\Users\ezalewska\Downloads\zdj&#281;cia\118" TargetMode="External"/><Relationship Id="rId33" Type="http://schemas.openxmlformats.org/officeDocument/2006/relationships/hyperlink" Target="file:///C:\Users\ezalewska\Downloads\zdj&#281;cia\132" TargetMode="External"/><Relationship Id="rId38" Type="http://schemas.openxmlformats.org/officeDocument/2006/relationships/hyperlink" Target="file:///C:\Users\ezalewska\Downloads\zdj&#281;cia\143" TargetMode="External"/><Relationship Id="rId59" Type="http://schemas.openxmlformats.org/officeDocument/2006/relationships/hyperlink" Target="file:///C:\Users\ezalewska\Downloads\zdj&#281;cia\234" TargetMode="External"/><Relationship Id="rId103" Type="http://schemas.openxmlformats.org/officeDocument/2006/relationships/hyperlink" Target="file:///C:\Users\ezalewska\Downloads\zdj&#281;cia\337" TargetMode="External"/><Relationship Id="rId108" Type="http://schemas.openxmlformats.org/officeDocument/2006/relationships/hyperlink" Target="file:///C:\Users\ezalewska\Downloads\zdj&#281;cia\381" TargetMode="External"/><Relationship Id="rId124" Type="http://schemas.openxmlformats.org/officeDocument/2006/relationships/hyperlink" Target="file:///C:\Users\ezalewska\Downloads\zdj&#281;cia\439" TargetMode="External"/><Relationship Id="rId129" Type="http://schemas.openxmlformats.org/officeDocument/2006/relationships/hyperlink" Target="file:///C:\Users\ezalewska\Downloads\zdj&#281;cia\472" TargetMode="External"/><Relationship Id="rId54" Type="http://schemas.openxmlformats.org/officeDocument/2006/relationships/hyperlink" Target="file:///C:\Users\ezalewska\Downloads\zdj&#281;cia\222" TargetMode="External"/><Relationship Id="rId70" Type="http://schemas.openxmlformats.org/officeDocument/2006/relationships/hyperlink" Target="file:///C:\Users\ezalewska\Downloads\zdj&#281;cia\244A" TargetMode="External"/><Relationship Id="rId75" Type="http://schemas.openxmlformats.org/officeDocument/2006/relationships/hyperlink" Target="file:///C:\Users\ezalewska\Downloads\mapy\267-269,%20270A.pdf" TargetMode="External"/><Relationship Id="rId91" Type="http://schemas.openxmlformats.org/officeDocument/2006/relationships/hyperlink" Target="file:///C:\Users\ezalewska\Downloads\zdj&#281;cia\277" TargetMode="External"/><Relationship Id="rId96" Type="http://schemas.openxmlformats.org/officeDocument/2006/relationships/hyperlink" Target="file:///C:\Users\ezalewska\Downloads\zdj&#281;cia\330" TargetMode="External"/><Relationship Id="rId140" Type="http://schemas.openxmlformats.org/officeDocument/2006/relationships/hyperlink" Target="file:///C:\Users\ezalewska\Downloads\zdj&#281;cia\523" TargetMode="External"/><Relationship Id="rId145" Type="http://schemas.openxmlformats.org/officeDocument/2006/relationships/hyperlink" Target="file:///C:\Users\ezalewska\Downloads\mapy\537-540.pdf" TargetMode="External"/><Relationship Id="rId1" Type="http://schemas.openxmlformats.org/officeDocument/2006/relationships/hyperlink" Target="file:///C:\Users\ezalewska\Downloads\mapy\50-57.pdf" TargetMode="External"/><Relationship Id="rId6" Type="http://schemas.openxmlformats.org/officeDocument/2006/relationships/hyperlink" Target="file:///C:\Users\ezalewska\Downloads\zdj&#281;cia\75" TargetMode="External"/><Relationship Id="rId23" Type="http://schemas.openxmlformats.org/officeDocument/2006/relationships/hyperlink" Target="file:///C:\Users\ezalewska\Downloads\zdj&#281;cia\122" TargetMode="External"/><Relationship Id="rId28" Type="http://schemas.openxmlformats.org/officeDocument/2006/relationships/hyperlink" Target="file:///C:\Users\ezalewska\Downloads\mapy\122-127,%20129A.pdf" TargetMode="External"/><Relationship Id="rId49" Type="http://schemas.openxmlformats.org/officeDocument/2006/relationships/hyperlink" Target="file:///C:\Users\ezalewska\Downloads\mapy\213-217.pdf" TargetMode="External"/><Relationship Id="rId114" Type="http://schemas.openxmlformats.org/officeDocument/2006/relationships/hyperlink" Target="file:///C:\Users\ezalewska\Downloads\zdj&#281;cia\386" TargetMode="External"/><Relationship Id="rId119" Type="http://schemas.openxmlformats.org/officeDocument/2006/relationships/hyperlink" Target="file:///C:\Users\ezalewska\Downloads\mapy\420-422.pdf" TargetMode="External"/><Relationship Id="rId44" Type="http://schemas.openxmlformats.org/officeDocument/2006/relationships/hyperlink" Target="file:///C:\Users\ezalewska\Downloads\zdj&#281;cia\204" TargetMode="External"/><Relationship Id="rId60" Type="http://schemas.openxmlformats.org/officeDocument/2006/relationships/hyperlink" Target="file:///C:\Users\ezalewska\Downloads\mapy\222-239.pdf" TargetMode="External"/><Relationship Id="rId65" Type="http://schemas.openxmlformats.org/officeDocument/2006/relationships/hyperlink" Target="file:///C:\Users\ezalewska\Downloads\zdj&#281;cia\240" TargetMode="External"/><Relationship Id="rId81" Type="http://schemas.openxmlformats.org/officeDocument/2006/relationships/hyperlink" Target="file:///C:\Users\ezalewska\Downloads\mapy\270-276.pdf" TargetMode="External"/><Relationship Id="rId86" Type="http://schemas.openxmlformats.org/officeDocument/2006/relationships/hyperlink" Target="file:///C:\Users\ezalewska\Downloads\zdj&#281;cia\270" TargetMode="External"/><Relationship Id="rId130" Type="http://schemas.openxmlformats.org/officeDocument/2006/relationships/hyperlink" Target="file:///C:\Users\ezalewska\Downloads\zdj&#281;cia\473" TargetMode="External"/><Relationship Id="rId135" Type="http://schemas.openxmlformats.org/officeDocument/2006/relationships/hyperlink" Target="file:///C:\Users\ezalewska\Downloads\mapy\514-518.pdf" TargetMode="External"/><Relationship Id="rId151" Type="http://schemas.openxmlformats.org/officeDocument/2006/relationships/hyperlink" Target="file:///C:\Users\ezalewska\Downloads\zdj&#281;cia\583" TargetMode="External"/><Relationship Id="rId156" Type="http://schemas.openxmlformats.org/officeDocument/2006/relationships/table" Target="../tables/table1.xml"/><Relationship Id="rId13" Type="http://schemas.openxmlformats.org/officeDocument/2006/relationships/hyperlink" Target="file:///C:\Users\ezalewska\Downloads\zdj&#281;cia\114" TargetMode="External"/><Relationship Id="rId18" Type="http://schemas.openxmlformats.org/officeDocument/2006/relationships/hyperlink" Target="file:///C:\Users\ezalewska\Downloads\mapy\120,%20121,%20122A,%20128,%20129.pdf" TargetMode="External"/><Relationship Id="rId39" Type="http://schemas.openxmlformats.org/officeDocument/2006/relationships/hyperlink" Target="file:///C:\Users\ezalewska\Downloads\mapy\156-161.pdf" TargetMode="External"/><Relationship Id="rId109" Type="http://schemas.openxmlformats.org/officeDocument/2006/relationships/hyperlink" Target="file:///C:\Users\ezalewska\Downloads\mapy\384.pdf" TargetMode="External"/><Relationship Id="rId34" Type="http://schemas.openxmlformats.org/officeDocument/2006/relationships/hyperlink" Target="file:///C:\Users\ezalewska\Downloads\mapy\138-143.pdf" TargetMode="External"/><Relationship Id="rId50" Type="http://schemas.openxmlformats.org/officeDocument/2006/relationships/hyperlink" Target="file:///C:\Users\ezalewska\Downloads\zdj&#281;cia\215" TargetMode="External"/><Relationship Id="rId55" Type="http://schemas.openxmlformats.org/officeDocument/2006/relationships/hyperlink" Target="file:///C:\Users\ezalewska\Downloads\zdj&#281;cia\224" TargetMode="External"/><Relationship Id="rId76" Type="http://schemas.openxmlformats.org/officeDocument/2006/relationships/hyperlink" Target="file:///C:\Users\ezalewska\Downloads\zdj&#281;cia\267" TargetMode="External"/><Relationship Id="rId97" Type="http://schemas.openxmlformats.org/officeDocument/2006/relationships/hyperlink" Target="file:///C:\Users\ezalewska\Downloads\zdj&#281;cia\331" TargetMode="External"/><Relationship Id="rId104" Type="http://schemas.openxmlformats.org/officeDocument/2006/relationships/hyperlink" Target="file:///C:\Users\ezalewska\Downloads\mapy\377-381.pdf" TargetMode="External"/><Relationship Id="rId120" Type="http://schemas.openxmlformats.org/officeDocument/2006/relationships/hyperlink" Target="file:///C:\Users\ezalewska\Downloads\mapy\423-425.pdf" TargetMode="External"/><Relationship Id="rId125" Type="http://schemas.openxmlformats.org/officeDocument/2006/relationships/hyperlink" Target="file:///C:\Users\ezalewska\Downloads\mapy\440-441.pdf" TargetMode="External"/><Relationship Id="rId141" Type="http://schemas.openxmlformats.org/officeDocument/2006/relationships/hyperlink" Target="file:///C:\Users\ezalewska\Downloads\zdj&#281;cia\524" TargetMode="External"/><Relationship Id="rId146" Type="http://schemas.openxmlformats.org/officeDocument/2006/relationships/hyperlink" Target="file:///C:\Users\ezalewska\Downloads\zdj&#281;cia\540" TargetMode="External"/><Relationship Id="rId7" Type="http://schemas.openxmlformats.org/officeDocument/2006/relationships/hyperlink" Target="file:///C:\Users\ezalewska\Downloads\zdj&#281;cia\76" TargetMode="External"/><Relationship Id="rId71" Type="http://schemas.openxmlformats.org/officeDocument/2006/relationships/hyperlink" Target="file:///C:\Users\ezalewska\Downloads\mapy\264-266.pdf" TargetMode="External"/><Relationship Id="rId92" Type="http://schemas.openxmlformats.org/officeDocument/2006/relationships/hyperlink" Target="file:///C:\Users\ezalewska\Downloads\zdj&#281;cia\278" TargetMode="External"/><Relationship Id="rId2" Type="http://schemas.openxmlformats.org/officeDocument/2006/relationships/hyperlink" Target="file:///C:\Users\ezalewska\Downloads\zdj&#281;cia\50" TargetMode="External"/><Relationship Id="rId29" Type="http://schemas.openxmlformats.org/officeDocument/2006/relationships/hyperlink" Target="file:///C:\Users\ezalewska\Downloads\mapy\120,%20121,%20122A,%20128,%20129.pdf" TargetMode="External"/><Relationship Id="rId24" Type="http://schemas.openxmlformats.org/officeDocument/2006/relationships/hyperlink" Target="file:///C:\Users\ezalewska\Downloads\zdj&#281;cia\122A" TargetMode="External"/><Relationship Id="rId40" Type="http://schemas.openxmlformats.org/officeDocument/2006/relationships/hyperlink" Target="file:///C:\Users\ezalewska\Downloads\zdj&#281;cia\156" TargetMode="External"/><Relationship Id="rId45" Type="http://schemas.openxmlformats.org/officeDocument/2006/relationships/hyperlink" Target="file:///C:\Users\ezalewska\Downloads\mapy\206-207.pdf" TargetMode="External"/><Relationship Id="rId66" Type="http://schemas.openxmlformats.org/officeDocument/2006/relationships/hyperlink" Target="file:///C:\Users\ezalewska\Downloads\zdj&#281;cia\241" TargetMode="External"/><Relationship Id="rId87" Type="http://schemas.openxmlformats.org/officeDocument/2006/relationships/hyperlink" Target="file:///C:\Users\ezalewska\Downloads\zdj&#281;cia\271" TargetMode="External"/><Relationship Id="rId110" Type="http://schemas.openxmlformats.org/officeDocument/2006/relationships/hyperlink" Target="file:///C:\Users\ezalewska\Downloads\mapy\386-387.pdf" TargetMode="External"/><Relationship Id="rId115" Type="http://schemas.openxmlformats.org/officeDocument/2006/relationships/hyperlink" Target="file:///C:\Users\ezalewska\Downloads\zdj&#281;cia\387" TargetMode="External"/><Relationship Id="rId131" Type="http://schemas.openxmlformats.org/officeDocument/2006/relationships/hyperlink" Target="file:///C:\Users\ezalewska\Downloads\mapy\475-479.pdf" TargetMode="External"/><Relationship Id="rId136" Type="http://schemas.openxmlformats.org/officeDocument/2006/relationships/hyperlink" Target="file:///C:\Users\ezalewska\Downloads\zdj&#281;cia\515" TargetMode="External"/><Relationship Id="rId61" Type="http://schemas.openxmlformats.org/officeDocument/2006/relationships/hyperlink" Target="file:///C:\Users\ezalewska\Downloads\zdj&#281;cia\237" TargetMode="External"/><Relationship Id="rId82" Type="http://schemas.openxmlformats.org/officeDocument/2006/relationships/hyperlink" Target="file:///C:\Users\ezalewska\Downloads\mapy\270-276.pdf" TargetMode="External"/><Relationship Id="rId152" Type="http://schemas.openxmlformats.org/officeDocument/2006/relationships/hyperlink" Target="file:///C:\Users\ezalewska\Downloads\mapy\583-585.pdf" TargetMode="External"/><Relationship Id="rId19" Type="http://schemas.openxmlformats.org/officeDocument/2006/relationships/hyperlink" Target="file:///C:\Users\ezalewska\Downloads\mapy\122-127,%20129A.pdf" TargetMode="External"/><Relationship Id="rId14" Type="http://schemas.openxmlformats.org/officeDocument/2006/relationships/hyperlink" Target="file:///C:\Users\ezalewska\Downloads\zdj&#281;cia\115" TargetMode="External"/><Relationship Id="rId30" Type="http://schemas.openxmlformats.org/officeDocument/2006/relationships/hyperlink" Target="file:///C:\Users\ezalewska\Downloads\zdj&#281;cia\129" TargetMode="External"/><Relationship Id="rId35" Type="http://schemas.openxmlformats.org/officeDocument/2006/relationships/hyperlink" Target="file:///C:\Users\ezalewska\Downloads\zdj&#281;cia\140" TargetMode="External"/><Relationship Id="rId56" Type="http://schemas.openxmlformats.org/officeDocument/2006/relationships/hyperlink" Target="file:///C:\Users\ezalewska\Downloads\zdj&#281;cia\225" TargetMode="External"/><Relationship Id="rId77" Type="http://schemas.openxmlformats.org/officeDocument/2006/relationships/hyperlink" Target="file:///C:\Users\ezalewska\Downloads\mapy\267-269,%20270A.pdf" TargetMode="External"/><Relationship Id="rId100" Type="http://schemas.openxmlformats.org/officeDocument/2006/relationships/hyperlink" Target="file:///C:\Users\ezalewska\Downloads\mapy\335.pdf" TargetMode="External"/><Relationship Id="rId105" Type="http://schemas.openxmlformats.org/officeDocument/2006/relationships/hyperlink" Target="file:///C:\Users\ezalewska\Downloads\zdj&#281;cia\377" TargetMode="External"/><Relationship Id="rId126" Type="http://schemas.openxmlformats.org/officeDocument/2006/relationships/hyperlink" Target="file:///C:\Users\ezalewska\Downloads\zdj&#281;cia\441" TargetMode="External"/><Relationship Id="rId147" Type="http://schemas.openxmlformats.org/officeDocument/2006/relationships/hyperlink" Target="file:///C:\Users\ezalewska\Downloads\mapy\541-545.pdf" TargetMode="External"/><Relationship Id="rId8" Type="http://schemas.openxmlformats.org/officeDocument/2006/relationships/hyperlink" Target="file:///C:\Users\ezalewska\Downloads\mapy\114-117.pdf" TargetMode="External"/><Relationship Id="rId51" Type="http://schemas.openxmlformats.org/officeDocument/2006/relationships/hyperlink" Target="file:///C:\Users\ezalewska\Downloads\zdj&#281;cia\216" TargetMode="External"/><Relationship Id="rId72" Type="http://schemas.openxmlformats.org/officeDocument/2006/relationships/hyperlink" Target="file:///C:\Users\ezalewska\Downloads\mapy\264-266.pdf" TargetMode="External"/><Relationship Id="rId93" Type="http://schemas.openxmlformats.org/officeDocument/2006/relationships/hyperlink" Target="file:///C:\Users\ezalewska\Downloads\mapy\328-330.pdf" TargetMode="External"/><Relationship Id="rId98" Type="http://schemas.openxmlformats.org/officeDocument/2006/relationships/hyperlink" Target="file:///C:\Users\ezalewska\Downloads\mapy\333-334.pdf" TargetMode="External"/><Relationship Id="rId121" Type="http://schemas.openxmlformats.org/officeDocument/2006/relationships/hyperlink" Target="file:///C:\Users\ezalewska\Downloads\zdj&#281;cia\420" TargetMode="External"/><Relationship Id="rId142" Type="http://schemas.openxmlformats.org/officeDocument/2006/relationships/hyperlink" Target="file:///C:\Users\ezalewska\Downloads\mapy\527-531.pdf" TargetMode="External"/><Relationship Id="rId3" Type="http://schemas.openxmlformats.org/officeDocument/2006/relationships/hyperlink" Target="file:///C:\Users\ezalewska\Downloads\mapy\59-61.pdf" TargetMode="External"/><Relationship Id="rId25" Type="http://schemas.openxmlformats.org/officeDocument/2006/relationships/hyperlink" Target="file:///C:\Users\ezalewska\Downloads\zdj&#281;cia\123" TargetMode="External"/><Relationship Id="rId46" Type="http://schemas.openxmlformats.org/officeDocument/2006/relationships/hyperlink" Target="file:///C:\Users\ezalewska\Downloads\zdj&#281;cia\206" TargetMode="External"/><Relationship Id="rId67" Type="http://schemas.openxmlformats.org/officeDocument/2006/relationships/hyperlink" Target="file:///C:\Users\ezalewska\Downloads\zdj&#281;cia\242" TargetMode="External"/><Relationship Id="rId116" Type="http://schemas.openxmlformats.org/officeDocument/2006/relationships/hyperlink" Target="file:///C:\Users\ezalewska\Downloads\zdj&#281;cia\388" TargetMode="External"/><Relationship Id="rId137" Type="http://schemas.openxmlformats.org/officeDocument/2006/relationships/hyperlink" Target="file:///C:\Users\ezalewska\Downloads\mapy\519-524.pdf" TargetMode="External"/><Relationship Id="rId20" Type="http://schemas.openxmlformats.org/officeDocument/2006/relationships/hyperlink" Target="file:///C:\Users\ezalewska\Downloads\mapy\120,%20121,%20122A,%20128,%20129.pdf" TargetMode="External"/><Relationship Id="rId41" Type="http://schemas.openxmlformats.org/officeDocument/2006/relationships/hyperlink" Target="file:///C:\Users\ezalewska\Downloads\mapy\156-161.pdf" TargetMode="External"/><Relationship Id="rId62" Type="http://schemas.openxmlformats.org/officeDocument/2006/relationships/hyperlink" Target="file:///C:\Users\ezalewska\Downloads\mapy\240-243.pdf" TargetMode="External"/><Relationship Id="rId83" Type="http://schemas.openxmlformats.org/officeDocument/2006/relationships/hyperlink" Target="file:///C:\Users\ezalewska\Downloads\mapy\277-278.pdf" TargetMode="External"/><Relationship Id="rId88" Type="http://schemas.openxmlformats.org/officeDocument/2006/relationships/hyperlink" Target="file:///C:\Users\ezalewska\Downloads\zdj&#281;cia\272" TargetMode="External"/><Relationship Id="rId111" Type="http://schemas.openxmlformats.org/officeDocument/2006/relationships/hyperlink" Target="file:///C:\Users\ezalewska\Downloads\mapy\386-387.pdf" TargetMode="External"/><Relationship Id="rId132" Type="http://schemas.openxmlformats.org/officeDocument/2006/relationships/hyperlink" Target="file:///C:\Users\ezalewska\Downloads\zdj&#281;cia\475" TargetMode="External"/><Relationship Id="rId153" Type="http://schemas.openxmlformats.org/officeDocument/2006/relationships/hyperlink" Target="file:///C:\Users\ezalewska\Downloads\zdj&#281;cia\585" TargetMode="External"/><Relationship Id="rId15" Type="http://schemas.openxmlformats.org/officeDocument/2006/relationships/hyperlink" Target="file:///C:\Users\ezalewska\Downloads\zdj&#281;cia\116" TargetMode="External"/><Relationship Id="rId36" Type="http://schemas.openxmlformats.org/officeDocument/2006/relationships/hyperlink" Target="file:///C:\Users\ezalewska\Downloads\zdj&#281;cia\141" TargetMode="External"/><Relationship Id="rId57" Type="http://schemas.openxmlformats.org/officeDocument/2006/relationships/hyperlink" Target="file:///C:\Users\ezalewska\Downloads\zdj&#281;cia\228" TargetMode="External"/><Relationship Id="rId106" Type="http://schemas.openxmlformats.org/officeDocument/2006/relationships/hyperlink" Target="file:///C:\Users\ezalewska\Downloads\mapy\377-381.pdf" TargetMode="External"/><Relationship Id="rId127" Type="http://schemas.openxmlformats.org/officeDocument/2006/relationships/hyperlink" Target="file:///C:\Users\ezalewska\Downloads\mapy\472-473.pdf" TargetMode="External"/><Relationship Id="rId10" Type="http://schemas.openxmlformats.org/officeDocument/2006/relationships/hyperlink" Target="file:///C:\Users\ezalewska\Downloads\mapy\114-117.pdf" TargetMode="External"/><Relationship Id="rId31" Type="http://schemas.openxmlformats.org/officeDocument/2006/relationships/hyperlink" Target="file:///C:\Users\ezalewska\Downloads\zdj&#281;cia\129A" TargetMode="External"/><Relationship Id="rId52" Type="http://schemas.openxmlformats.org/officeDocument/2006/relationships/hyperlink" Target="file:///C:\Users\ezalewska\Downloads\mapy\222-239.pdf" TargetMode="External"/><Relationship Id="rId73" Type="http://schemas.openxmlformats.org/officeDocument/2006/relationships/hyperlink" Target="file:///C:\Users\ezalewska\Downloads\zdj&#281;cia\264" TargetMode="External"/><Relationship Id="rId78" Type="http://schemas.openxmlformats.org/officeDocument/2006/relationships/hyperlink" Target="file:///C:\Users\ezalewska\Downloads\mapy\270-276.pdf" TargetMode="External"/><Relationship Id="rId94" Type="http://schemas.openxmlformats.org/officeDocument/2006/relationships/hyperlink" Target="file:///C:\Users\ezalewska\Downloads\mapy\331-332.pdf" TargetMode="External"/><Relationship Id="rId99" Type="http://schemas.openxmlformats.org/officeDocument/2006/relationships/hyperlink" Target="file:///C:\Users\ezalewska\Downloads\zdj&#281;cia\333" TargetMode="External"/><Relationship Id="rId101" Type="http://schemas.openxmlformats.org/officeDocument/2006/relationships/hyperlink" Target="file:///C:\Users\ezalewska\Downloads\zdj&#281;cia\335" TargetMode="External"/><Relationship Id="rId122" Type="http://schemas.openxmlformats.org/officeDocument/2006/relationships/hyperlink" Target="file:///C:\Users\ezalewska\Downloads\zdj&#281;cia\421" TargetMode="External"/><Relationship Id="rId143" Type="http://schemas.openxmlformats.org/officeDocument/2006/relationships/hyperlink" Target="file:///C:\Users\ezalewska\Downloads\zdj&#281;cia\530" TargetMode="External"/><Relationship Id="rId148" Type="http://schemas.openxmlformats.org/officeDocument/2006/relationships/hyperlink" Target="file:///C:\Users\ezalewska\Downloads\mapy\546-547.pdf" TargetMode="External"/><Relationship Id="rId4" Type="http://schemas.openxmlformats.org/officeDocument/2006/relationships/hyperlink" Target="file:///C:\Users\ezalewska\Downloads\zdj&#281;cia\60" TargetMode="External"/><Relationship Id="rId9" Type="http://schemas.openxmlformats.org/officeDocument/2006/relationships/hyperlink" Target="file:///C:\Users\ezalewska\Downloads\mapy\114-117.pdf" TargetMode="External"/><Relationship Id="rId26" Type="http://schemas.openxmlformats.org/officeDocument/2006/relationships/hyperlink" Target="file:///C:\Users\ezalewska\Downloads\mapy\122-127,%20129A.pdf" TargetMode="External"/><Relationship Id="rId47" Type="http://schemas.openxmlformats.org/officeDocument/2006/relationships/hyperlink" Target="file:///C:\Users\ezalewska\Downloads\mapy\209-212.pdf" TargetMode="External"/><Relationship Id="rId68" Type="http://schemas.openxmlformats.org/officeDocument/2006/relationships/hyperlink" Target="file:///C:\Users\ezalewska\Downloads\zdj&#281;cia\243" TargetMode="External"/><Relationship Id="rId89" Type="http://schemas.openxmlformats.org/officeDocument/2006/relationships/hyperlink" Target="file:///C:\Users\ezalewska\Downloads\zdj&#281;cia\273" TargetMode="External"/><Relationship Id="rId112" Type="http://schemas.openxmlformats.org/officeDocument/2006/relationships/hyperlink" Target="file:///C:\Users\ezalewska\Downloads\mapy\388-390.pdf" TargetMode="External"/><Relationship Id="rId133" Type="http://schemas.openxmlformats.org/officeDocument/2006/relationships/hyperlink" Target="file:///C:\Users\ezalewska\Downloads\mapy\506-513.pdf" TargetMode="External"/><Relationship Id="rId154" Type="http://schemas.openxmlformats.org/officeDocument/2006/relationships/hyperlink" Target="file:///C:\Users\ezalewska\Downloads\mapy\583-585.pdf" TargetMode="External"/><Relationship Id="rId16" Type="http://schemas.openxmlformats.org/officeDocument/2006/relationships/hyperlink" Target="file:///C:\Users\ezalewska\Downloads\zdj&#281;cia\117" TargetMode="External"/><Relationship Id="rId37" Type="http://schemas.openxmlformats.org/officeDocument/2006/relationships/hyperlink" Target="file:///C:\Users\ezalewska\Downloads\zdj&#281;cia\142" TargetMode="External"/><Relationship Id="rId58" Type="http://schemas.openxmlformats.org/officeDocument/2006/relationships/hyperlink" Target="file:///C:\Users\ezalewska\Downloads\zdj&#281;cia\231" TargetMode="External"/><Relationship Id="rId79" Type="http://schemas.openxmlformats.org/officeDocument/2006/relationships/hyperlink" Target="file:///C:\Users\ezalewska\Downloads\mapy\270-276.pdf" TargetMode="External"/><Relationship Id="rId102" Type="http://schemas.openxmlformats.org/officeDocument/2006/relationships/hyperlink" Target="file:///C:\Users\ezalewska\Downloads\mapy\337-345.pdf" TargetMode="External"/><Relationship Id="rId123" Type="http://schemas.openxmlformats.org/officeDocument/2006/relationships/hyperlink" Target="file:///C:\Users\ezalewska\Downloads\mapy\437-439.pdf" TargetMode="External"/><Relationship Id="rId144" Type="http://schemas.openxmlformats.org/officeDocument/2006/relationships/hyperlink" Target="file:///C:\Users\ezalewska\Downloads\zdj&#281;cia\531" TargetMode="External"/><Relationship Id="rId90" Type="http://schemas.openxmlformats.org/officeDocument/2006/relationships/hyperlink" Target="file:///C:\Users\ezalewska\Downloads\zdj&#281;cia\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81092-49BA-4956-8597-AF57F49D0471}">
  <dimension ref="A1:L93"/>
  <sheetViews>
    <sheetView tabSelected="1" view="pageLayout" zoomScaleNormal="100" workbookViewId="0">
      <selection activeCell="F84" sqref="F84"/>
    </sheetView>
  </sheetViews>
  <sheetFormatPr defaultRowHeight="13.8"/>
  <cols>
    <col min="1" max="1" width="10.19921875" customWidth="1"/>
    <col min="3" max="3" width="10.69921875" customWidth="1"/>
    <col min="4" max="4" width="20.69921875" customWidth="1"/>
    <col min="5" max="5" width="11.59765625" customWidth="1"/>
    <col min="6" max="6" width="7.5" customWidth="1"/>
    <col min="7" max="7" width="11.19921875" customWidth="1"/>
    <col min="8" max="8" width="10" style="18" customWidth="1"/>
    <col min="9" max="9" width="9" style="18" customWidth="1"/>
    <col min="10" max="10" width="10.09765625" style="10" customWidth="1"/>
  </cols>
  <sheetData>
    <row r="1" spans="1:12" ht="30.6">
      <c r="A1" s="11" t="s">
        <v>0</v>
      </c>
      <c r="B1" s="1" t="s">
        <v>1</v>
      </c>
      <c r="C1" s="1" t="s">
        <v>6</v>
      </c>
      <c r="D1" s="1" t="s">
        <v>5</v>
      </c>
      <c r="E1" s="1" t="s">
        <v>4</v>
      </c>
      <c r="F1" s="2" t="s">
        <v>2</v>
      </c>
      <c r="G1" s="1" t="s">
        <v>3</v>
      </c>
      <c r="H1" s="22" t="s">
        <v>184</v>
      </c>
      <c r="I1" s="16" t="s">
        <v>181</v>
      </c>
      <c r="J1" s="13" t="s">
        <v>182</v>
      </c>
      <c r="K1" s="13" t="s">
        <v>185</v>
      </c>
    </row>
    <row r="2" spans="1:12" ht="31.2">
      <c r="A2" s="11">
        <v>4314203</v>
      </c>
      <c r="B2" s="1" t="s">
        <v>7</v>
      </c>
      <c r="C2" s="1" t="s">
        <v>8</v>
      </c>
      <c r="D2" s="1" t="s">
        <v>16</v>
      </c>
      <c r="E2" s="3" t="s">
        <v>15</v>
      </c>
      <c r="F2" s="4">
        <v>50</v>
      </c>
      <c r="G2" s="8" t="s">
        <v>9</v>
      </c>
      <c r="H2" s="22">
        <v>163</v>
      </c>
      <c r="I2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2" s="14" t="s">
        <v>183</v>
      </c>
      <c r="K2" s="15" t="s">
        <v>186</v>
      </c>
    </row>
    <row r="3" spans="1:12" ht="31.2">
      <c r="A3" s="11">
        <v>4414066</v>
      </c>
      <c r="B3" s="1" t="s">
        <v>7</v>
      </c>
      <c r="C3" s="1" t="s">
        <v>8</v>
      </c>
      <c r="D3" s="1" t="s">
        <v>26</v>
      </c>
      <c r="E3" s="3" t="s">
        <v>27</v>
      </c>
      <c r="F3" s="4">
        <v>60</v>
      </c>
      <c r="G3" s="8" t="s">
        <v>18</v>
      </c>
      <c r="H3" s="22">
        <v>44</v>
      </c>
      <c r="I3" s="24">
        <f>IF(Tabela13[[#This Row],[SUMA OBWODÓW 130]]&lt;=50,1,IF(Tabela13[[#This Row],[SUMA OBWODÓW 130]]&lt;=100,2,IF(Tabela13[[#This Row],[SUMA OBWODÓW 130]]&lt;=200,3,IF(Tabela13[[#This Row],[SUMA OBWODÓW 130]]&gt;=201,4,))))</f>
        <v>1</v>
      </c>
      <c r="J3" s="14" t="s">
        <v>183</v>
      </c>
      <c r="K3" s="15" t="s">
        <v>186</v>
      </c>
    </row>
    <row r="4" spans="1:12" ht="31.2">
      <c r="A4" s="11">
        <v>3893353</v>
      </c>
      <c r="B4" s="1" t="s">
        <v>7</v>
      </c>
      <c r="C4" s="1" t="s">
        <v>20</v>
      </c>
      <c r="D4" s="1" t="s">
        <v>25</v>
      </c>
      <c r="E4" s="3" t="s">
        <v>24</v>
      </c>
      <c r="F4" s="4">
        <v>75</v>
      </c>
      <c r="G4" s="8" t="s">
        <v>14</v>
      </c>
      <c r="H4" s="22">
        <v>219</v>
      </c>
      <c r="I4" s="24">
        <f>IF(Tabela13[[#This Row],[SUMA OBWODÓW 130]]&lt;=50,1,IF(Tabela13[[#This Row],[SUMA OBWODÓW 130]]&lt;=100,2,IF(Tabela13[[#This Row],[SUMA OBWODÓW 130]]&lt;=200,3,IF(Tabela13[[#This Row],[SUMA OBWODÓW 130]]&gt;=201,4,))))</f>
        <v>4</v>
      </c>
      <c r="J4" s="14" t="s">
        <v>183</v>
      </c>
      <c r="K4" s="15" t="s">
        <v>186</v>
      </c>
    </row>
    <row r="5" spans="1:12" ht="31.2">
      <c r="A5" s="11">
        <v>3892746</v>
      </c>
      <c r="B5" s="1" t="s">
        <v>7</v>
      </c>
      <c r="C5" s="1" t="s">
        <v>21</v>
      </c>
      <c r="D5" s="1" t="s">
        <v>23</v>
      </c>
      <c r="E5" s="3" t="s">
        <v>24</v>
      </c>
      <c r="F5" s="4">
        <v>76</v>
      </c>
      <c r="G5" s="8" t="s">
        <v>14</v>
      </c>
      <c r="H5" s="22">
        <v>196</v>
      </c>
      <c r="I5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5" s="14" t="s">
        <v>183</v>
      </c>
      <c r="K5" s="15" t="s">
        <v>186</v>
      </c>
    </row>
    <row r="6" spans="1:12" ht="31.2">
      <c r="A6" s="11"/>
      <c r="B6" s="1" t="s">
        <v>7</v>
      </c>
      <c r="C6" s="1" t="s">
        <v>47</v>
      </c>
      <c r="D6" s="1" t="s">
        <v>50</v>
      </c>
      <c r="E6" s="3" t="s">
        <v>51</v>
      </c>
      <c r="F6" s="4">
        <v>114</v>
      </c>
      <c r="G6" s="8" t="s">
        <v>13</v>
      </c>
      <c r="H6" s="22">
        <v>77</v>
      </c>
      <c r="I6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6" s="14" t="s">
        <v>183</v>
      </c>
      <c r="K6" s="15" t="s">
        <v>186</v>
      </c>
      <c r="L6" s="25"/>
    </row>
    <row r="7" spans="1:12" ht="31.2">
      <c r="A7" s="11"/>
      <c r="B7" s="1" t="s">
        <v>7</v>
      </c>
      <c r="C7" s="1" t="s">
        <v>47</v>
      </c>
      <c r="D7" s="1" t="s">
        <v>50</v>
      </c>
      <c r="E7" s="3" t="s">
        <v>51</v>
      </c>
      <c r="F7" s="4">
        <v>115</v>
      </c>
      <c r="G7" s="8" t="s">
        <v>13</v>
      </c>
      <c r="H7" s="22">
        <v>81</v>
      </c>
      <c r="I7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7" s="14" t="s">
        <v>183</v>
      </c>
      <c r="K7" s="15" t="s">
        <v>186</v>
      </c>
    </row>
    <row r="8" spans="1:12" ht="31.2">
      <c r="A8" s="11"/>
      <c r="B8" s="1" t="s">
        <v>7</v>
      </c>
      <c r="C8" s="1" t="s">
        <v>47</v>
      </c>
      <c r="D8" s="1" t="s">
        <v>50</v>
      </c>
      <c r="E8" s="3" t="s">
        <v>52</v>
      </c>
      <c r="F8" s="4">
        <v>116</v>
      </c>
      <c r="G8" s="8" t="s">
        <v>13</v>
      </c>
      <c r="H8" s="22">
        <v>58</v>
      </c>
      <c r="I8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8" s="14" t="s">
        <v>183</v>
      </c>
      <c r="K8" s="15" t="s">
        <v>186</v>
      </c>
    </row>
    <row r="9" spans="1:12" ht="31.2">
      <c r="A9" s="11"/>
      <c r="B9" s="1" t="s">
        <v>7</v>
      </c>
      <c r="C9" s="1" t="s">
        <v>47</v>
      </c>
      <c r="D9" s="1" t="s">
        <v>50</v>
      </c>
      <c r="E9" s="3" t="s">
        <v>52</v>
      </c>
      <c r="F9" s="4">
        <v>117</v>
      </c>
      <c r="G9" s="8" t="s">
        <v>13</v>
      </c>
      <c r="H9" s="22">
        <v>114</v>
      </c>
      <c r="I9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9" s="14" t="s">
        <v>183</v>
      </c>
      <c r="K9" s="15" t="s">
        <v>186</v>
      </c>
    </row>
    <row r="10" spans="1:12" ht="31.2">
      <c r="A10" s="11"/>
      <c r="B10" s="1" t="s">
        <v>7</v>
      </c>
      <c r="C10" s="1" t="s">
        <v>48</v>
      </c>
      <c r="D10" s="1" t="s">
        <v>54</v>
      </c>
      <c r="E10" s="3" t="s">
        <v>53</v>
      </c>
      <c r="F10" s="4">
        <v>118</v>
      </c>
      <c r="G10" s="9" t="s">
        <v>13</v>
      </c>
      <c r="H10" s="22">
        <v>100</v>
      </c>
      <c r="I10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10" s="14" t="s">
        <v>183</v>
      </c>
      <c r="K10" s="15" t="s">
        <v>186</v>
      </c>
    </row>
    <row r="11" spans="1:12" ht="31.2">
      <c r="A11" s="11"/>
      <c r="B11" s="1" t="s">
        <v>7</v>
      </c>
      <c r="C11" s="1" t="s">
        <v>48</v>
      </c>
      <c r="D11" s="1" t="s">
        <v>55</v>
      </c>
      <c r="E11" s="3" t="s">
        <v>56</v>
      </c>
      <c r="F11" s="4">
        <v>120</v>
      </c>
      <c r="G11" s="8" t="s">
        <v>10</v>
      </c>
      <c r="H11" s="22">
        <v>83</v>
      </c>
      <c r="I11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11" s="14" t="s">
        <v>183</v>
      </c>
      <c r="K11" s="15" t="s">
        <v>186</v>
      </c>
    </row>
    <row r="12" spans="1:12" ht="31.2">
      <c r="A12" s="11"/>
      <c r="B12" s="1" t="s">
        <v>7</v>
      </c>
      <c r="C12" s="1" t="s">
        <v>48</v>
      </c>
      <c r="D12" s="1" t="s">
        <v>59</v>
      </c>
      <c r="E12" s="3" t="s">
        <v>56</v>
      </c>
      <c r="F12" s="4">
        <v>122</v>
      </c>
      <c r="G12" s="8" t="s">
        <v>13</v>
      </c>
      <c r="H12" s="22">
        <v>96</v>
      </c>
      <c r="I12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12" s="14" t="s">
        <v>183</v>
      </c>
      <c r="K12" s="15" t="s">
        <v>186</v>
      </c>
    </row>
    <row r="13" spans="1:12" ht="31.2">
      <c r="A13" s="11"/>
      <c r="B13" s="1" t="s">
        <v>7</v>
      </c>
      <c r="C13" s="1" t="s">
        <v>48</v>
      </c>
      <c r="D13" s="1" t="s">
        <v>59</v>
      </c>
      <c r="E13" s="3" t="s">
        <v>56</v>
      </c>
      <c r="F13" s="4" t="s">
        <v>69</v>
      </c>
      <c r="G13" s="8" t="s">
        <v>13</v>
      </c>
      <c r="H13" s="22">
        <v>41</v>
      </c>
      <c r="I13" s="24">
        <f>IF(Tabela13[[#This Row],[SUMA OBWODÓW 130]]&lt;=50,1,IF(Tabela13[[#This Row],[SUMA OBWODÓW 130]]&lt;=100,2,IF(Tabela13[[#This Row],[SUMA OBWODÓW 130]]&lt;=200,3,IF(Tabela13[[#This Row],[SUMA OBWODÓW 130]]&gt;=201,4,))))</f>
        <v>1</v>
      </c>
      <c r="J13" s="14" t="s">
        <v>183</v>
      </c>
      <c r="K13" s="15" t="s">
        <v>186</v>
      </c>
    </row>
    <row r="14" spans="1:12" ht="31.2">
      <c r="A14" s="11"/>
      <c r="B14" s="1" t="s">
        <v>7</v>
      </c>
      <c r="C14" s="1" t="s">
        <v>48</v>
      </c>
      <c r="D14" s="1" t="s">
        <v>59</v>
      </c>
      <c r="E14" s="3" t="s">
        <v>56</v>
      </c>
      <c r="F14" s="4">
        <v>123</v>
      </c>
      <c r="G14" s="8" t="s">
        <v>13</v>
      </c>
      <c r="H14" s="22">
        <v>35</v>
      </c>
      <c r="I14" s="24">
        <f>IF(Tabela13[[#This Row],[SUMA OBWODÓW 130]]&lt;=50,1,IF(Tabela13[[#This Row],[SUMA OBWODÓW 130]]&lt;=100,2,IF(Tabela13[[#This Row],[SUMA OBWODÓW 130]]&lt;=200,3,IF(Tabela13[[#This Row],[SUMA OBWODÓW 130]]&gt;=201,4,))))</f>
        <v>1</v>
      </c>
      <c r="J14" s="14" t="s">
        <v>183</v>
      </c>
      <c r="K14" s="15" t="s">
        <v>186</v>
      </c>
    </row>
    <row r="15" spans="1:12" ht="31.2">
      <c r="A15" s="11"/>
      <c r="B15" s="1" t="s">
        <v>7</v>
      </c>
      <c r="C15" s="1" t="s">
        <v>48</v>
      </c>
      <c r="D15" s="1" t="s">
        <v>37</v>
      </c>
      <c r="E15" s="3" t="s">
        <v>58</v>
      </c>
      <c r="F15" s="4">
        <v>126</v>
      </c>
      <c r="G15" s="8" t="s">
        <v>13</v>
      </c>
      <c r="H15" s="22">
        <v>97</v>
      </c>
      <c r="I15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15" s="14" t="s">
        <v>183</v>
      </c>
      <c r="K15" s="15" t="s">
        <v>186</v>
      </c>
    </row>
    <row r="16" spans="1:12" ht="31.2">
      <c r="A16" s="11"/>
      <c r="B16" s="1" t="s">
        <v>7</v>
      </c>
      <c r="C16" s="1" t="s">
        <v>48</v>
      </c>
      <c r="D16" s="1" t="s">
        <v>57</v>
      </c>
      <c r="E16" s="3" t="s">
        <v>56</v>
      </c>
      <c r="F16" s="4">
        <v>129</v>
      </c>
      <c r="G16" s="8" t="s">
        <v>18</v>
      </c>
      <c r="H16" s="22">
        <v>88</v>
      </c>
      <c r="I16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16" s="14" t="s">
        <v>183</v>
      </c>
      <c r="K16" s="15" t="s">
        <v>186</v>
      </c>
    </row>
    <row r="17" spans="1:11" ht="31.2">
      <c r="A17" s="11"/>
      <c r="B17" s="1" t="s">
        <v>7</v>
      </c>
      <c r="C17" s="1" t="s">
        <v>48</v>
      </c>
      <c r="D17" s="1" t="s">
        <v>60</v>
      </c>
      <c r="E17" s="3" t="s">
        <v>56</v>
      </c>
      <c r="F17" s="4" t="s">
        <v>49</v>
      </c>
      <c r="G17" s="8" t="s">
        <v>18</v>
      </c>
      <c r="H17" s="22">
        <v>54</v>
      </c>
      <c r="I17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17" s="14" t="s">
        <v>183</v>
      </c>
      <c r="K17" s="15" t="s">
        <v>186</v>
      </c>
    </row>
    <row r="18" spans="1:11" ht="31.2">
      <c r="A18" s="11">
        <v>3860628</v>
      </c>
      <c r="B18" s="1" t="s">
        <v>7</v>
      </c>
      <c r="C18" s="1" t="s">
        <v>28</v>
      </c>
      <c r="D18" s="1" t="s">
        <v>63</v>
      </c>
      <c r="E18" s="3" t="s">
        <v>29</v>
      </c>
      <c r="F18" s="4">
        <v>132</v>
      </c>
      <c r="G18" s="8" t="s">
        <v>12</v>
      </c>
      <c r="H18" s="22">
        <v>190</v>
      </c>
      <c r="I18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18" s="14" t="s">
        <v>183</v>
      </c>
      <c r="K18" s="15" t="s">
        <v>186</v>
      </c>
    </row>
    <row r="19" spans="1:11" ht="31.2">
      <c r="A19" s="11">
        <v>3858479</v>
      </c>
      <c r="B19" s="1" t="s">
        <v>7</v>
      </c>
      <c r="C19" s="1" t="s">
        <v>28</v>
      </c>
      <c r="D19" s="1" t="s">
        <v>64</v>
      </c>
      <c r="E19" s="3" t="s">
        <v>84</v>
      </c>
      <c r="F19" s="4">
        <v>140</v>
      </c>
      <c r="G19" s="8" t="s">
        <v>9</v>
      </c>
      <c r="H19" s="22">
        <v>91</v>
      </c>
      <c r="I19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19" s="14" t="s">
        <v>183</v>
      </c>
      <c r="K19" s="15" t="s">
        <v>186</v>
      </c>
    </row>
    <row r="20" spans="1:11" ht="31.2">
      <c r="A20" s="11">
        <v>3858480</v>
      </c>
      <c r="B20" s="1" t="s">
        <v>7</v>
      </c>
      <c r="C20" s="1" t="s">
        <v>28</v>
      </c>
      <c r="D20" s="1" t="s">
        <v>65</v>
      </c>
      <c r="E20" s="3" t="s">
        <v>84</v>
      </c>
      <c r="F20" s="4">
        <v>141</v>
      </c>
      <c r="G20" s="8" t="s">
        <v>9</v>
      </c>
      <c r="H20" s="22">
        <v>76</v>
      </c>
      <c r="I20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20" s="14" t="s">
        <v>183</v>
      </c>
      <c r="K20" s="15" t="s">
        <v>186</v>
      </c>
    </row>
    <row r="21" spans="1:11" ht="31.2">
      <c r="A21" s="11">
        <v>4413083</v>
      </c>
      <c r="B21" s="1" t="s">
        <v>7</v>
      </c>
      <c r="C21" s="1" t="s">
        <v>28</v>
      </c>
      <c r="D21" s="1" t="s">
        <v>85</v>
      </c>
      <c r="E21" s="3" t="s">
        <v>84</v>
      </c>
      <c r="F21" s="4">
        <v>142</v>
      </c>
      <c r="G21" s="8" t="s">
        <v>9</v>
      </c>
      <c r="H21" s="22">
        <v>59</v>
      </c>
      <c r="I21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21" s="14" t="s">
        <v>183</v>
      </c>
      <c r="K21" s="15" t="s">
        <v>186</v>
      </c>
    </row>
    <row r="22" spans="1:11" ht="31.2">
      <c r="A22" s="11">
        <v>3858921</v>
      </c>
      <c r="B22" s="1" t="s">
        <v>7</v>
      </c>
      <c r="C22" s="1" t="s">
        <v>28</v>
      </c>
      <c r="D22" s="1" t="s">
        <v>86</v>
      </c>
      <c r="E22" s="3" t="s">
        <v>84</v>
      </c>
      <c r="F22" s="4">
        <v>143</v>
      </c>
      <c r="G22" s="8" t="s">
        <v>9</v>
      </c>
      <c r="H22" s="22">
        <v>95</v>
      </c>
      <c r="I22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22" s="14" t="s">
        <v>183</v>
      </c>
      <c r="K22" s="15" t="s">
        <v>186</v>
      </c>
    </row>
    <row r="23" spans="1:11" ht="31.2">
      <c r="A23" s="11">
        <v>4413494</v>
      </c>
      <c r="B23" s="1" t="s">
        <v>7</v>
      </c>
      <c r="C23" s="1" t="s">
        <v>28</v>
      </c>
      <c r="D23" s="1" t="s">
        <v>83</v>
      </c>
      <c r="E23" s="3" t="s">
        <v>87</v>
      </c>
      <c r="F23" s="4">
        <v>156</v>
      </c>
      <c r="G23" s="8" t="s">
        <v>9</v>
      </c>
      <c r="H23" s="22">
        <v>69</v>
      </c>
      <c r="I23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23" s="14" t="s">
        <v>183</v>
      </c>
      <c r="K23" s="15" t="s">
        <v>186</v>
      </c>
    </row>
    <row r="24" spans="1:11" ht="31.2">
      <c r="A24" s="11">
        <v>3862359</v>
      </c>
      <c r="B24" s="1" t="s">
        <v>7</v>
      </c>
      <c r="C24" s="1" t="s">
        <v>28</v>
      </c>
      <c r="D24" s="1" t="s">
        <v>88</v>
      </c>
      <c r="E24" s="3" t="s">
        <v>87</v>
      </c>
      <c r="F24" s="4">
        <v>159</v>
      </c>
      <c r="G24" s="8" t="s">
        <v>9</v>
      </c>
      <c r="H24" s="22">
        <v>75</v>
      </c>
      <c r="I24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24" s="14" t="s">
        <v>183</v>
      </c>
      <c r="K24" s="15" t="s">
        <v>186</v>
      </c>
    </row>
    <row r="25" spans="1:11" ht="31.2">
      <c r="A25" s="11">
        <v>4395727</v>
      </c>
      <c r="B25" s="1" t="s">
        <v>7</v>
      </c>
      <c r="C25" s="1" t="s">
        <v>30</v>
      </c>
      <c r="D25" s="1" t="s">
        <v>126</v>
      </c>
      <c r="E25" s="3" t="s">
        <v>125</v>
      </c>
      <c r="F25" s="4">
        <v>204</v>
      </c>
      <c r="G25" s="8" t="s">
        <v>12</v>
      </c>
      <c r="H25" s="22">
        <v>196</v>
      </c>
      <c r="I25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25" s="14" t="s">
        <v>183</v>
      </c>
      <c r="K25" s="15" t="s">
        <v>186</v>
      </c>
    </row>
    <row r="26" spans="1:11" ht="31.2">
      <c r="A26" s="11">
        <v>4422733</v>
      </c>
      <c r="B26" s="1" t="s">
        <v>7</v>
      </c>
      <c r="C26" s="1" t="s">
        <v>30</v>
      </c>
      <c r="D26" s="1" t="s">
        <v>128</v>
      </c>
      <c r="E26" s="3" t="s">
        <v>127</v>
      </c>
      <c r="F26" s="4">
        <v>206</v>
      </c>
      <c r="G26" s="8" t="s">
        <v>129</v>
      </c>
      <c r="H26" s="22">
        <f>40+35</f>
        <v>75</v>
      </c>
      <c r="I26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26" s="14" t="s">
        <v>183</v>
      </c>
      <c r="K26" s="15" t="s">
        <v>140</v>
      </c>
    </row>
    <row r="27" spans="1:11" ht="31.2">
      <c r="A27" s="11">
        <v>3841591</v>
      </c>
      <c r="B27" s="1" t="s">
        <v>7</v>
      </c>
      <c r="C27" s="1" t="s">
        <v>30</v>
      </c>
      <c r="D27" s="1" t="s">
        <v>90</v>
      </c>
      <c r="E27" s="3" t="s">
        <v>91</v>
      </c>
      <c r="F27" s="4" t="s">
        <v>89</v>
      </c>
      <c r="G27" s="8" t="s">
        <v>19</v>
      </c>
      <c r="H27" s="22">
        <v>55</v>
      </c>
      <c r="I27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27" s="14" t="s">
        <v>183</v>
      </c>
      <c r="K27" s="15" t="s">
        <v>186</v>
      </c>
    </row>
    <row r="28" spans="1:11" ht="31.2">
      <c r="A28" s="11">
        <v>2964618</v>
      </c>
      <c r="B28" s="1" t="s">
        <v>7</v>
      </c>
      <c r="C28" s="1" t="s">
        <v>30</v>
      </c>
      <c r="D28" s="1" t="s">
        <v>131</v>
      </c>
      <c r="E28" s="3" t="s">
        <v>130</v>
      </c>
      <c r="F28" s="4">
        <v>215</v>
      </c>
      <c r="G28" s="8" t="s">
        <v>61</v>
      </c>
      <c r="H28" s="22">
        <f>53+51+45</f>
        <v>149</v>
      </c>
      <c r="I28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28" s="14" t="s">
        <v>183</v>
      </c>
      <c r="K28" s="15" t="s">
        <v>141</v>
      </c>
    </row>
    <row r="29" spans="1:11" ht="31.2">
      <c r="A29" s="11"/>
      <c r="B29" s="1" t="s">
        <v>7</v>
      </c>
      <c r="C29" s="1" t="s">
        <v>30</v>
      </c>
      <c r="D29" s="1" t="s">
        <v>131</v>
      </c>
      <c r="E29" s="3" t="s">
        <v>130</v>
      </c>
      <c r="F29" s="4">
        <v>216</v>
      </c>
      <c r="G29" s="8" t="s">
        <v>61</v>
      </c>
      <c r="H29" s="22">
        <f>46+40</f>
        <v>86</v>
      </c>
      <c r="I29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29" s="14" t="s">
        <v>183</v>
      </c>
      <c r="K29" s="15" t="s">
        <v>142</v>
      </c>
    </row>
    <row r="30" spans="1:11" ht="31.2">
      <c r="A30" s="11"/>
      <c r="B30" s="1" t="s">
        <v>7</v>
      </c>
      <c r="C30" s="1" t="s">
        <v>30</v>
      </c>
      <c r="D30" s="1" t="s">
        <v>133</v>
      </c>
      <c r="E30" s="3" t="s">
        <v>132</v>
      </c>
      <c r="F30" s="4">
        <v>222</v>
      </c>
      <c r="G30" s="8" t="s">
        <v>13</v>
      </c>
      <c r="H30" s="22">
        <v>61</v>
      </c>
      <c r="I30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30" s="14" t="s">
        <v>183</v>
      </c>
      <c r="K30" s="15" t="s">
        <v>186</v>
      </c>
    </row>
    <row r="31" spans="1:11" ht="31.2">
      <c r="A31" s="11"/>
      <c r="B31" s="1" t="s">
        <v>7</v>
      </c>
      <c r="C31" s="1" t="s">
        <v>30</v>
      </c>
      <c r="D31" s="1" t="s">
        <v>133</v>
      </c>
      <c r="E31" s="3" t="s">
        <v>132</v>
      </c>
      <c r="F31" s="4">
        <v>224</v>
      </c>
      <c r="G31" s="8" t="s">
        <v>13</v>
      </c>
      <c r="H31" s="22">
        <v>54</v>
      </c>
      <c r="I31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31" s="14" t="s">
        <v>183</v>
      </c>
      <c r="K31" s="15" t="s">
        <v>186</v>
      </c>
    </row>
    <row r="32" spans="1:11" ht="31.2">
      <c r="A32" s="11"/>
      <c r="B32" s="1" t="s">
        <v>7</v>
      </c>
      <c r="C32" s="1" t="s">
        <v>30</v>
      </c>
      <c r="D32" s="1" t="s">
        <v>133</v>
      </c>
      <c r="E32" s="3" t="s">
        <v>132</v>
      </c>
      <c r="F32" s="4">
        <v>225</v>
      </c>
      <c r="G32" s="8" t="s">
        <v>13</v>
      </c>
      <c r="H32" s="22">
        <v>57</v>
      </c>
      <c r="I32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32" s="14" t="s">
        <v>183</v>
      </c>
      <c r="K32" s="15" t="s">
        <v>186</v>
      </c>
    </row>
    <row r="33" spans="1:12" ht="31.2">
      <c r="A33" s="11"/>
      <c r="B33" s="1" t="s">
        <v>7</v>
      </c>
      <c r="C33" s="1" t="s">
        <v>30</v>
      </c>
      <c r="D33" s="1" t="s">
        <v>133</v>
      </c>
      <c r="E33" s="3" t="s">
        <v>132</v>
      </c>
      <c r="F33" s="4">
        <v>228</v>
      </c>
      <c r="G33" s="8" t="s">
        <v>13</v>
      </c>
      <c r="H33" s="22">
        <v>45</v>
      </c>
      <c r="I33" s="24">
        <f>IF(Tabela13[[#This Row],[SUMA OBWODÓW 130]]&lt;=50,1,IF(Tabela13[[#This Row],[SUMA OBWODÓW 130]]&lt;=100,2,IF(Tabela13[[#This Row],[SUMA OBWODÓW 130]]&lt;=200,3,IF(Tabela13[[#This Row],[SUMA OBWODÓW 130]]&gt;=201,4,))))</f>
        <v>1</v>
      </c>
      <c r="J33" s="14" t="s">
        <v>183</v>
      </c>
      <c r="K33" s="15" t="s">
        <v>186</v>
      </c>
    </row>
    <row r="34" spans="1:12" ht="31.2">
      <c r="A34" s="11"/>
      <c r="B34" s="1" t="s">
        <v>7</v>
      </c>
      <c r="C34" s="1" t="s">
        <v>30</v>
      </c>
      <c r="D34" s="1" t="s">
        <v>133</v>
      </c>
      <c r="E34" s="3" t="s">
        <v>132</v>
      </c>
      <c r="F34" s="4">
        <v>231</v>
      </c>
      <c r="G34" s="8" t="s">
        <v>18</v>
      </c>
      <c r="H34" s="22">
        <v>64</v>
      </c>
      <c r="I34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34" s="14" t="s">
        <v>183</v>
      </c>
      <c r="K34" s="15" t="s">
        <v>186</v>
      </c>
    </row>
    <row r="35" spans="1:12" ht="31.2">
      <c r="A35" s="11"/>
      <c r="B35" s="1" t="s">
        <v>7</v>
      </c>
      <c r="C35" s="1" t="s">
        <v>30</v>
      </c>
      <c r="D35" s="1" t="s">
        <v>133</v>
      </c>
      <c r="E35" s="3" t="s">
        <v>132</v>
      </c>
      <c r="F35" s="4">
        <v>234</v>
      </c>
      <c r="G35" s="8" t="s">
        <v>18</v>
      </c>
      <c r="H35" s="22">
        <v>39</v>
      </c>
      <c r="I35" s="24">
        <f>IF(Tabela13[[#This Row],[SUMA OBWODÓW 130]]&lt;=50,1,IF(Tabela13[[#This Row],[SUMA OBWODÓW 130]]&lt;=100,2,IF(Tabela13[[#This Row],[SUMA OBWODÓW 130]]&lt;=200,3,IF(Tabela13[[#This Row],[SUMA OBWODÓW 130]]&gt;=201,4,))))</f>
        <v>1</v>
      </c>
      <c r="J35" s="14" t="s">
        <v>183</v>
      </c>
      <c r="K35" s="15" t="s">
        <v>186</v>
      </c>
    </row>
    <row r="36" spans="1:12" ht="31.2">
      <c r="A36" s="11"/>
      <c r="B36" s="1" t="s">
        <v>7</v>
      </c>
      <c r="C36" s="1" t="s">
        <v>30</v>
      </c>
      <c r="D36" s="1" t="s">
        <v>133</v>
      </c>
      <c r="E36" s="3" t="s">
        <v>72</v>
      </c>
      <c r="F36" s="4">
        <v>237</v>
      </c>
      <c r="G36" s="8" t="s">
        <v>18</v>
      </c>
      <c r="H36" s="22">
        <v>49</v>
      </c>
      <c r="I36" s="24">
        <f>IF(Tabela13[[#This Row],[SUMA OBWODÓW 130]]&lt;=50,1,IF(Tabela13[[#This Row],[SUMA OBWODÓW 130]]&lt;=100,2,IF(Tabela13[[#This Row],[SUMA OBWODÓW 130]]&lt;=200,3,IF(Tabela13[[#This Row],[SUMA OBWODÓW 130]]&gt;=201,4,))))</f>
        <v>1</v>
      </c>
      <c r="J36" s="14" t="s">
        <v>183</v>
      </c>
      <c r="K36" s="15" t="s">
        <v>186</v>
      </c>
    </row>
    <row r="37" spans="1:12" ht="31.2">
      <c r="A37" s="11"/>
      <c r="B37" s="1" t="s">
        <v>7</v>
      </c>
      <c r="C37" s="1" t="s">
        <v>30</v>
      </c>
      <c r="D37" s="1" t="s">
        <v>134</v>
      </c>
      <c r="E37" s="3" t="s">
        <v>135</v>
      </c>
      <c r="F37" s="4">
        <v>240</v>
      </c>
      <c r="G37" s="8" t="s">
        <v>13</v>
      </c>
      <c r="H37" s="22">
        <f>78+54</f>
        <v>132</v>
      </c>
      <c r="I37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37" s="14" t="s">
        <v>183</v>
      </c>
      <c r="K37" s="15" t="s">
        <v>139</v>
      </c>
    </row>
    <row r="38" spans="1:12" ht="31.2">
      <c r="A38" s="11"/>
      <c r="B38" s="1" t="s">
        <v>7</v>
      </c>
      <c r="C38" s="1" t="s">
        <v>30</v>
      </c>
      <c r="D38" s="1" t="s">
        <v>136</v>
      </c>
      <c r="E38" s="3" t="s">
        <v>137</v>
      </c>
      <c r="F38" s="4">
        <v>241</v>
      </c>
      <c r="G38" s="8" t="s">
        <v>13</v>
      </c>
      <c r="H38" s="22">
        <v>83</v>
      </c>
      <c r="I38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38" s="14" t="s">
        <v>183</v>
      </c>
      <c r="K38" s="15" t="s">
        <v>186</v>
      </c>
    </row>
    <row r="39" spans="1:12" ht="31.2">
      <c r="A39" s="11">
        <v>2841692</v>
      </c>
      <c r="B39" s="1" t="s">
        <v>7</v>
      </c>
      <c r="C39" s="1" t="s">
        <v>30</v>
      </c>
      <c r="D39" s="1" t="s">
        <v>136</v>
      </c>
      <c r="E39" s="3" t="s">
        <v>137</v>
      </c>
      <c r="F39" s="4">
        <v>242</v>
      </c>
      <c r="G39" s="8" t="s">
        <v>13</v>
      </c>
      <c r="H39" s="22">
        <v>78</v>
      </c>
      <c r="I39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39" s="14" t="s">
        <v>183</v>
      </c>
      <c r="K39" s="15" t="s">
        <v>186</v>
      </c>
    </row>
    <row r="40" spans="1:12" ht="31.2">
      <c r="A40" s="11"/>
      <c r="B40" s="1" t="s">
        <v>7</v>
      </c>
      <c r="C40" s="1" t="s">
        <v>30</v>
      </c>
      <c r="D40" s="1" t="s">
        <v>136</v>
      </c>
      <c r="E40" s="3" t="s">
        <v>137</v>
      </c>
      <c r="F40" s="4">
        <v>243</v>
      </c>
      <c r="G40" s="8" t="s">
        <v>13</v>
      </c>
      <c r="H40" s="22">
        <v>103</v>
      </c>
      <c r="I40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40" s="14" t="s">
        <v>183</v>
      </c>
      <c r="K40" s="15" t="s">
        <v>186</v>
      </c>
    </row>
    <row r="41" spans="1:12" ht="31.2">
      <c r="A41" s="11"/>
      <c r="B41" s="1" t="s">
        <v>7</v>
      </c>
      <c r="C41" s="1" t="s">
        <v>30</v>
      </c>
      <c r="D41" s="1" t="s">
        <v>138</v>
      </c>
      <c r="E41" s="3" t="s">
        <v>180</v>
      </c>
      <c r="F41" s="4" t="s">
        <v>179</v>
      </c>
      <c r="G41" s="8" t="s">
        <v>13</v>
      </c>
      <c r="H41" s="22">
        <v>39</v>
      </c>
      <c r="I41" s="24">
        <f>IF(Tabela13[[#This Row],[SUMA OBWODÓW 130]]&lt;=50,1,IF(Tabela13[[#This Row],[SUMA OBWODÓW 130]]&lt;=100,2,IF(Tabela13[[#This Row],[SUMA OBWODÓW 130]]&lt;=200,3,IF(Tabela13[[#This Row],[SUMA OBWODÓW 130]]&gt;=201,4,))))</f>
        <v>1</v>
      </c>
      <c r="J41" s="14" t="s">
        <v>183</v>
      </c>
      <c r="K41" s="15" t="s">
        <v>186</v>
      </c>
    </row>
    <row r="42" spans="1:12" ht="31.2">
      <c r="A42" s="11">
        <v>4645230</v>
      </c>
      <c r="B42" s="1" t="s">
        <v>7</v>
      </c>
      <c r="C42" s="1" t="s">
        <v>31</v>
      </c>
      <c r="D42" s="1" t="s">
        <v>33</v>
      </c>
      <c r="E42" s="3" t="s">
        <v>32</v>
      </c>
      <c r="F42" s="4">
        <v>264</v>
      </c>
      <c r="G42" s="8" t="s">
        <v>10</v>
      </c>
      <c r="H42" s="22">
        <v>156</v>
      </c>
      <c r="I42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42" s="14" t="s">
        <v>183</v>
      </c>
      <c r="K42" s="15" t="s">
        <v>186</v>
      </c>
    </row>
    <row r="43" spans="1:12" ht="31.2">
      <c r="A43" s="11">
        <v>4124280</v>
      </c>
      <c r="B43" s="1" t="s">
        <v>7</v>
      </c>
      <c r="C43" s="1" t="s">
        <v>31</v>
      </c>
      <c r="D43" s="1" t="s">
        <v>33</v>
      </c>
      <c r="E43" s="3" t="s">
        <v>32</v>
      </c>
      <c r="F43" s="4">
        <v>265</v>
      </c>
      <c r="G43" s="8" t="s">
        <v>10</v>
      </c>
      <c r="H43" s="22">
        <v>257</v>
      </c>
      <c r="I43" s="24">
        <f>IF(Tabela13[[#This Row],[SUMA OBWODÓW 130]]&lt;=50,1,IF(Tabela13[[#This Row],[SUMA OBWODÓW 130]]&lt;=100,2,IF(Tabela13[[#This Row],[SUMA OBWODÓW 130]]&lt;=200,3,IF(Tabela13[[#This Row],[SUMA OBWODÓW 130]]&gt;=201,4,))))</f>
        <v>4</v>
      </c>
      <c r="J43" s="14" t="s">
        <v>183</v>
      </c>
      <c r="K43" s="15" t="s">
        <v>186</v>
      </c>
    </row>
    <row r="44" spans="1:12" ht="31.2">
      <c r="A44" s="11">
        <v>4172236</v>
      </c>
      <c r="B44" s="1" t="s">
        <v>7</v>
      </c>
      <c r="C44" s="1" t="s">
        <v>34</v>
      </c>
      <c r="D44" s="1" t="s">
        <v>43</v>
      </c>
      <c r="E44" s="3" t="s">
        <v>44</v>
      </c>
      <c r="F44" s="4">
        <v>267</v>
      </c>
      <c r="G44" s="8" t="s">
        <v>13</v>
      </c>
      <c r="H44" s="22">
        <f>67+40+28</f>
        <v>135</v>
      </c>
      <c r="I44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44" s="14" t="s">
        <v>183</v>
      </c>
      <c r="K44" s="15" t="s">
        <v>45</v>
      </c>
    </row>
    <row r="45" spans="1:12" ht="31.2">
      <c r="A45" s="11">
        <v>4411535</v>
      </c>
      <c r="B45" s="1" t="s">
        <v>7</v>
      </c>
      <c r="C45" s="1" t="s">
        <v>34</v>
      </c>
      <c r="D45" s="1" t="s">
        <v>43</v>
      </c>
      <c r="E45" s="3" t="s">
        <v>44</v>
      </c>
      <c r="F45" s="4">
        <v>269</v>
      </c>
      <c r="G45" s="8" t="s">
        <v>13</v>
      </c>
      <c r="H45" s="22">
        <f>70+24</f>
        <v>94</v>
      </c>
      <c r="I45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45" s="14" t="s">
        <v>183</v>
      </c>
      <c r="K45" s="15" t="s">
        <v>46</v>
      </c>
    </row>
    <row r="46" spans="1:12" ht="31.2">
      <c r="A46" s="11"/>
      <c r="B46" s="1" t="s">
        <v>7</v>
      </c>
      <c r="C46" s="1" t="s">
        <v>35</v>
      </c>
      <c r="D46" s="1" t="s">
        <v>37</v>
      </c>
      <c r="E46" s="3" t="s">
        <v>41</v>
      </c>
      <c r="F46" s="4">
        <v>270</v>
      </c>
      <c r="G46" s="8" t="s">
        <v>13</v>
      </c>
      <c r="H46" s="22">
        <v>57</v>
      </c>
      <c r="I46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46" s="14" t="s">
        <v>183</v>
      </c>
      <c r="K46" s="15" t="s">
        <v>186</v>
      </c>
      <c r="L46" s="25"/>
    </row>
    <row r="47" spans="1:12" ht="31.2">
      <c r="A47" s="11"/>
      <c r="B47" s="1" t="s">
        <v>7</v>
      </c>
      <c r="C47" s="1" t="s">
        <v>35</v>
      </c>
      <c r="D47" s="1" t="s">
        <v>37</v>
      </c>
      <c r="E47" s="3" t="s">
        <v>41</v>
      </c>
      <c r="F47" s="4">
        <v>271</v>
      </c>
      <c r="G47" s="8" t="s">
        <v>13</v>
      </c>
      <c r="H47" s="22">
        <v>46</v>
      </c>
      <c r="I47" s="24">
        <f>IF(Tabela13[[#This Row],[SUMA OBWODÓW 130]]&lt;=50,1,IF(Tabela13[[#This Row],[SUMA OBWODÓW 130]]&lt;=100,2,IF(Tabela13[[#This Row],[SUMA OBWODÓW 130]]&lt;=200,3,IF(Tabela13[[#This Row],[SUMA OBWODÓW 130]]&gt;=201,4,))))</f>
        <v>1</v>
      </c>
      <c r="J47" s="14" t="s">
        <v>183</v>
      </c>
      <c r="K47" s="15" t="s">
        <v>186</v>
      </c>
    </row>
    <row r="48" spans="1:12" ht="31.2">
      <c r="A48" s="11"/>
      <c r="B48" s="1" t="s">
        <v>7</v>
      </c>
      <c r="C48" s="1" t="s">
        <v>35</v>
      </c>
      <c r="D48" s="1" t="s">
        <v>38</v>
      </c>
      <c r="E48" s="3" t="s">
        <v>42</v>
      </c>
      <c r="F48" s="4">
        <v>272</v>
      </c>
      <c r="G48" s="8" t="s">
        <v>18</v>
      </c>
      <c r="H48" s="22">
        <v>100</v>
      </c>
      <c r="I48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48" s="14" t="s">
        <v>183</v>
      </c>
      <c r="K48" s="15" t="s">
        <v>186</v>
      </c>
    </row>
    <row r="49" spans="1:11" ht="31.2">
      <c r="A49" s="11"/>
      <c r="B49" s="1" t="s">
        <v>7</v>
      </c>
      <c r="C49" s="1" t="s">
        <v>35</v>
      </c>
      <c r="D49" s="1" t="s">
        <v>38</v>
      </c>
      <c r="E49" s="3" t="s">
        <v>42</v>
      </c>
      <c r="F49" s="4">
        <v>273</v>
      </c>
      <c r="G49" s="8" t="s">
        <v>18</v>
      </c>
      <c r="H49" s="22">
        <v>62</v>
      </c>
      <c r="I49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49" s="14" t="s">
        <v>183</v>
      </c>
      <c r="K49" s="15" t="s">
        <v>186</v>
      </c>
    </row>
    <row r="50" spans="1:11" ht="31.2">
      <c r="A50" s="11"/>
      <c r="B50" s="1" t="s">
        <v>7</v>
      </c>
      <c r="C50" s="1" t="s">
        <v>35</v>
      </c>
      <c r="D50" s="1" t="s">
        <v>39</v>
      </c>
      <c r="E50" s="3" t="s">
        <v>41</v>
      </c>
      <c r="F50" s="4">
        <v>276</v>
      </c>
      <c r="G50" s="8" t="s">
        <v>18</v>
      </c>
      <c r="H50" s="22">
        <v>110</v>
      </c>
      <c r="I50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50" s="14" t="s">
        <v>183</v>
      </c>
      <c r="K50" s="15" t="s">
        <v>186</v>
      </c>
    </row>
    <row r="51" spans="1:11" ht="31.2">
      <c r="A51" s="11">
        <v>3851194</v>
      </c>
      <c r="B51" s="1" t="s">
        <v>7</v>
      </c>
      <c r="C51" s="1" t="s">
        <v>35</v>
      </c>
      <c r="D51" s="1" t="s">
        <v>36</v>
      </c>
      <c r="E51" s="3" t="s">
        <v>40</v>
      </c>
      <c r="F51" s="4">
        <v>277</v>
      </c>
      <c r="G51" s="8" t="s">
        <v>18</v>
      </c>
      <c r="H51" s="22">
        <v>66</v>
      </c>
      <c r="I51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51" s="14" t="s">
        <v>183</v>
      </c>
      <c r="K51" s="15" t="s">
        <v>186</v>
      </c>
    </row>
    <row r="52" spans="1:11" ht="31.2">
      <c r="A52" s="11">
        <v>4048346</v>
      </c>
      <c r="B52" s="1" t="s">
        <v>7</v>
      </c>
      <c r="C52" s="1" t="s">
        <v>35</v>
      </c>
      <c r="D52" s="1" t="s">
        <v>36</v>
      </c>
      <c r="E52" s="3" t="s">
        <v>40</v>
      </c>
      <c r="F52" s="4">
        <v>278</v>
      </c>
      <c r="G52" s="8" t="s">
        <v>18</v>
      </c>
      <c r="H52" s="22">
        <v>76</v>
      </c>
      <c r="I52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52" s="14" t="s">
        <v>183</v>
      </c>
      <c r="K52" s="15" t="s">
        <v>186</v>
      </c>
    </row>
    <row r="53" spans="1:11" ht="31.2">
      <c r="A53" s="11">
        <v>4453592</v>
      </c>
      <c r="B53" s="1" t="s">
        <v>7</v>
      </c>
      <c r="C53" s="1" t="s">
        <v>74</v>
      </c>
      <c r="D53" s="1" t="s">
        <v>75</v>
      </c>
      <c r="E53" s="3" t="s">
        <v>73</v>
      </c>
      <c r="F53" s="4">
        <v>329</v>
      </c>
      <c r="G53" s="8" t="s">
        <v>12</v>
      </c>
      <c r="H53" s="22">
        <v>258</v>
      </c>
      <c r="I53" s="24">
        <f>IF(Tabela13[[#This Row],[SUMA OBWODÓW 130]]&lt;=50,1,IF(Tabela13[[#This Row],[SUMA OBWODÓW 130]]&lt;=100,2,IF(Tabela13[[#This Row],[SUMA OBWODÓW 130]]&lt;=200,3,IF(Tabela13[[#This Row],[SUMA OBWODÓW 130]]&gt;=201,4,))))</f>
        <v>4</v>
      </c>
      <c r="J53" s="14" t="s">
        <v>183</v>
      </c>
      <c r="K53" s="15" t="s">
        <v>186</v>
      </c>
    </row>
    <row r="54" spans="1:11" ht="31.2">
      <c r="A54" s="11"/>
      <c r="B54" s="1" t="s">
        <v>7</v>
      </c>
      <c r="C54" s="1" t="s">
        <v>74</v>
      </c>
      <c r="D54" s="1" t="s">
        <v>75</v>
      </c>
      <c r="E54" s="3" t="s">
        <v>73</v>
      </c>
      <c r="F54" s="4">
        <v>330</v>
      </c>
      <c r="G54" s="8" t="s">
        <v>12</v>
      </c>
      <c r="H54" s="22">
        <v>265</v>
      </c>
      <c r="I54" s="24">
        <f>IF(Tabela13[[#This Row],[SUMA OBWODÓW 130]]&lt;=50,1,IF(Tabela13[[#This Row],[SUMA OBWODÓW 130]]&lt;=100,2,IF(Tabela13[[#This Row],[SUMA OBWODÓW 130]]&lt;=200,3,IF(Tabela13[[#This Row],[SUMA OBWODÓW 130]]&gt;=201,4,))))</f>
        <v>4</v>
      </c>
      <c r="J54" s="14" t="s">
        <v>183</v>
      </c>
      <c r="K54" s="15" t="s">
        <v>186</v>
      </c>
    </row>
    <row r="55" spans="1:11" ht="31.2">
      <c r="A55" s="11">
        <v>4372585</v>
      </c>
      <c r="B55" s="1" t="s">
        <v>7</v>
      </c>
      <c r="C55" s="1" t="s">
        <v>74</v>
      </c>
      <c r="D55" s="1" t="s">
        <v>77</v>
      </c>
      <c r="E55" s="3" t="s">
        <v>73</v>
      </c>
      <c r="F55" s="4">
        <v>331</v>
      </c>
      <c r="G55" s="8" t="s">
        <v>12</v>
      </c>
      <c r="H55" s="22">
        <v>106</v>
      </c>
      <c r="I55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55" s="14" t="s">
        <v>183</v>
      </c>
      <c r="K55" s="15" t="s">
        <v>186</v>
      </c>
    </row>
    <row r="56" spans="1:11" ht="31.2">
      <c r="A56" s="11">
        <v>4243146</v>
      </c>
      <c r="B56" s="1" t="s">
        <v>7</v>
      </c>
      <c r="C56" s="1" t="s">
        <v>74</v>
      </c>
      <c r="D56" s="1" t="s">
        <v>79</v>
      </c>
      <c r="E56" s="3" t="s">
        <v>78</v>
      </c>
      <c r="F56" s="4">
        <v>333</v>
      </c>
      <c r="G56" s="8" t="s">
        <v>12</v>
      </c>
      <c r="H56" s="22">
        <v>111</v>
      </c>
      <c r="I56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56" s="14" t="s">
        <v>183</v>
      </c>
      <c r="K56" s="15" t="s">
        <v>186</v>
      </c>
    </row>
    <row r="57" spans="1:11" ht="31.2">
      <c r="A57" s="11">
        <v>4118811</v>
      </c>
      <c r="B57" s="1" t="s">
        <v>7</v>
      </c>
      <c r="C57" s="1" t="s">
        <v>76</v>
      </c>
      <c r="D57" s="1" t="s">
        <v>81</v>
      </c>
      <c r="E57" s="3" t="s">
        <v>80</v>
      </c>
      <c r="F57" s="4">
        <v>335</v>
      </c>
      <c r="G57" s="8" t="s">
        <v>10</v>
      </c>
      <c r="H57" s="22">
        <f>64+49</f>
        <v>113</v>
      </c>
      <c r="I57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57" s="14" t="s">
        <v>183</v>
      </c>
      <c r="K57" s="15" t="s">
        <v>82</v>
      </c>
    </row>
    <row r="58" spans="1:11" ht="31.2">
      <c r="A58" s="11">
        <v>3871417</v>
      </c>
      <c r="B58" s="1" t="s">
        <v>7</v>
      </c>
      <c r="C58" s="1" t="s">
        <v>67</v>
      </c>
      <c r="D58" s="1" t="s">
        <v>71</v>
      </c>
      <c r="E58" s="3" t="s">
        <v>68</v>
      </c>
      <c r="F58" s="4">
        <v>337</v>
      </c>
      <c r="G58" s="8" t="s">
        <v>19</v>
      </c>
      <c r="H58" s="22">
        <f>56+54+52</f>
        <v>162</v>
      </c>
      <c r="I58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58" s="14" t="s">
        <v>183</v>
      </c>
      <c r="K58" s="15" t="s">
        <v>66</v>
      </c>
    </row>
    <row r="59" spans="1:11" ht="31.2">
      <c r="A59" s="11">
        <v>3875049</v>
      </c>
      <c r="B59" s="1" t="s">
        <v>7</v>
      </c>
      <c r="C59" s="1" t="s">
        <v>94</v>
      </c>
      <c r="D59" s="1" t="s">
        <v>95</v>
      </c>
      <c r="E59" s="3" t="s">
        <v>96</v>
      </c>
      <c r="F59" s="4">
        <v>377</v>
      </c>
      <c r="G59" s="8" t="s">
        <v>92</v>
      </c>
      <c r="H59" s="22">
        <f>45+27</f>
        <v>72</v>
      </c>
      <c r="I59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59" s="14" t="s">
        <v>183</v>
      </c>
      <c r="K59" s="15" t="s">
        <v>93</v>
      </c>
    </row>
    <row r="60" spans="1:11" ht="31.2">
      <c r="A60" s="11"/>
      <c r="B60" s="1" t="s">
        <v>7</v>
      </c>
      <c r="C60" s="1" t="s">
        <v>94</v>
      </c>
      <c r="D60" s="1" t="s">
        <v>98</v>
      </c>
      <c r="E60" s="3" t="s">
        <v>97</v>
      </c>
      <c r="F60" s="4">
        <v>380</v>
      </c>
      <c r="G60" s="8" t="s">
        <v>92</v>
      </c>
      <c r="H60" s="22">
        <v>51</v>
      </c>
      <c r="I60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60" s="14" t="s">
        <v>183</v>
      </c>
      <c r="K60" s="15" t="s">
        <v>186</v>
      </c>
    </row>
    <row r="61" spans="1:11" ht="31.2">
      <c r="A61" s="11">
        <v>3940569</v>
      </c>
      <c r="B61" s="1" t="s">
        <v>7</v>
      </c>
      <c r="C61" s="1" t="s">
        <v>94</v>
      </c>
      <c r="D61" s="1" t="s">
        <v>98</v>
      </c>
      <c r="E61" s="3" t="s">
        <v>97</v>
      </c>
      <c r="F61" s="4">
        <v>381</v>
      </c>
      <c r="G61" s="8" t="s">
        <v>92</v>
      </c>
      <c r="H61" s="22">
        <f>52+32+26</f>
        <v>110</v>
      </c>
      <c r="I61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61" s="14" t="s">
        <v>183</v>
      </c>
      <c r="K61" s="15" t="s">
        <v>99</v>
      </c>
    </row>
    <row r="62" spans="1:11" ht="31.2">
      <c r="A62" s="12">
        <v>3832087</v>
      </c>
      <c r="B62" s="5" t="s">
        <v>7</v>
      </c>
      <c r="C62" s="5" t="s">
        <v>102</v>
      </c>
      <c r="D62" s="5" t="s">
        <v>101</v>
      </c>
      <c r="E62" s="6" t="s">
        <v>100</v>
      </c>
      <c r="F62" s="7">
        <v>384</v>
      </c>
      <c r="G62" s="9" t="s">
        <v>18</v>
      </c>
      <c r="H62" s="23">
        <v>101</v>
      </c>
      <c r="I62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62" s="14" t="s">
        <v>183</v>
      </c>
      <c r="K62" s="15" t="s">
        <v>186</v>
      </c>
    </row>
    <row r="63" spans="1:11" ht="31.2">
      <c r="A63" s="11">
        <v>4412629</v>
      </c>
      <c r="B63" s="1" t="s">
        <v>7</v>
      </c>
      <c r="C63" s="1" t="s">
        <v>105</v>
      </c>
      <c r="D63" s="1" t="s">
        <v>103</v>
      </c>
      <c r="E63" s="3" t="s">
        <v>11</v>
      </c>
      <c r="F63" s="4">
        <v>386</v>
      </c>
      <c r="G63" s="8" t="s">
        <v>18</v>
      </c>
      <c r="H63" s="22">
        <v>99</v>
      </c>
      <c r="I63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63" s="14" t="s">
        <v>183</v>
      </c>
      <c r="K63" s="15" t="s">
        <v>186</v>
      </c>
    </row>
    <row r="64" spans="1:11" ht="31.2">
      <c r="A64" s="11">
        <v>4412602</v>
      </c>
      <c r="B64" s="1" t="s">
        <v>7</v>
      </c>
      <c r="C64" s="1" t="s">
        <v>105</v>
      </c>
      <c r="D64" s="1" t="s">
        <v>104</v>
      </c>
      <c r="E64" s="3" t="s">
        <v>11</v>
      </c>
      <c r="F64" s="4">
        <v>387</v>
      </c>
      <c r="G64" s="8" t="s">
        <v>18</v>
      </c>
      <c r="H64" s="22">
        <v>130</v>
      </c>
      <c r="I64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64" s="14" t="s">
        <v>183</v>
      </c>
      <c r="K64" s="15" t="s">
        <v>186</v>
      </c>
    </row>
    <row r="65" spans="1:11" ht="31.2">
      <c r="A65" s="11">
        <v>4412697</v>
      </c>
      <c r="B65" s="1" t="s">
        <v>7</v>
      </c>
      <c r="C65" s="1" t="s">
        <v>105</v>
      </c>
      <c r="D65" s="1" t="s">
        <v>106</v>
      </c>
      <c r="E65" s="3" t="s">
        <v>107</v>
      </c>
      <c r="F65" s="4">
        <v>388</v>
      </c>
      <c r="G65" s="8" t="s">
        <v>70</v>
      </c>
      <c r="H65" s="22">
        <v>78</v>
      </c>
      <c r="I65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65" s="14" t="s">
        <v>183</v>
      </c>
      <c r="K65" s="15" t="s">
        <v>186</v>
      </c>
    </row>
    <row r="66" spans="1:11" ht="31.2">
      <c r="A66" s="11">
        <v>2859789</v>
      </c>
      <c r="B66" s="1" t="s">
        <v>7</v>
      </c>
      <c r="C66" s="1" t="s">
        <v>124</v>
      </c>
      <c r="D66" s="1" t="s">
        <v>162</v>
      </c>
      <c r="E66" s="3" t="s">
        <v>161</v>
      </c>
      <c r="F66" s="4">
        <v>404</v>
      </c>
      <c r="G66" s="8" t="s">
        <v>22</v>
      </c>
      <c r="H66" s="22">
        <f>96+95+70</f>
        <v>261</v>
      </c>
      <c r="I66" s="24">
        <f>IF(Tabela13[[#This Row],[SUMA OBWODÓW 130]]&lt;=50,1,IF(Tabela13[[#This Row],[SUMA OBWODÓW 130]]&lt;=100,2,IF(Tabela13[[#This Row],[SUMA OBWODÓW 130]]&lt;=200,3,IF(Tabela13[[#This Row],[SUMA OBWODÓW 130]]&gt;=201,4,))))</f>
        <v>4</v>
      </c>
      <c r="J66" s="14" t="s">
        <v>183</v>
      </c>
      <c r="K66" s="15" t="s">
        <v>186</v>
      </c>
    </row>
    <row r="67" spans="1:11" ht="31.2">
      <c r="A67" s="11">
        <v>4101490</v>
      </c>
      <c r="B67" s="1" t="s">
        <v>7</v>
      </c>
      <c r="C67" s="1" t="s">
        <v>111</v>
      </c>
      <c r="D67" s="1" t="s">
        <v>109</v>
      </c>
      <c r="E67" s="3" t="s">
        <v>110</v>
      </c>
      <c r="F67" s="4">
        <v>422</v>
      </c>
      <c r="G67" s="8" t="s">
        <v>22</v>
      </c>
      <c r="H67" s="22">
        <f>120+106</f>
        <v>226</v>
      </c>
      <c r="I67" s="24">
        <f>IF(Tabela13[[#This Row],[SUMA OBWODÓW 130]]&lt;=50,1,IF(Tabela13[[#This Row],[SUMA OBWODÓW 130]]&lt;=100,2,IF(Tabela13[[#This Row],[SUMA OBWODÓW 130]]&lt;=200,3,IF(Tabela13[[#This Row],[SUMA OBWODÓW 130]]&gt;=201,4,))))</f>
        <v>4</v>
      </c>
      <c r="J67" s="14" t="s">
        <v>183</v>
      </c>
      <c r="K67" s="15" t="s">
        <v>186</v>
      </c>
    </row>
    <row r="68" spans="1:11" ht="31.2">
      <c r="A68" s="11"/>
      <c r="B68" s="1" t="s">
        <v>7</v>
      </c>
      <c r="C68" s="1" t="s">
        <v>111</v>
      </c>
      <c r="D68" s="1" t="s">
        <v>113</v>
      </c>
      <c r="E68" s="3" t="s">
        <v>112</v>
      </c>
      <c r="F68" s="4">
        <v>423</v>
      </c>
      <c r="G68" s="8" t="s">
        <v>108</v>
      </c>
      <c r="H68" s="22">
        <v>68</v>
      </c>
      <c r="I68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68" s="14" t="s">
        <v>183</v>
      </c>
      <c r="K68" s="15" t="s">
        <v>186</v>
      </c>
    </row>
    <row r="69" spans="1:11" ht="31.2">
      <c r="A69" s="11">
        <v>4117089</v>
      </c>
      <c r="B69" s="1" t="s">
        <v>7</v>
      </c>
      <c r="C69" s="1" t="s">
        <v>119</v>
      </c>
      <c r="D69" s="1" t="s">
        <v>120</v>
      </c>
      <c r="E69" s="3" t="s">
        <v>121</v>
      </c>
      <c r="F69" s="4">
        <v>439</v>
      </c>
      <c r="G69" s="8" t="s">
        <v>62</v>
      </c>
      <c r="H69" s="22">
        <v>299</v>
      </c>
      <c r="I69" s="24">
        <f>IF(Tabela13[[#This Row],[SUMA OBWODÓW 130]]&lt;=50,1,IF(Tabela13[[#This Row],[SUMA OBWODÓW 130]]&lt;=100,2,IF(Tabela13[[#This Row],[SUMA OBWODÓW 130]]&lt;=200,3,IF(Tabela13[[#This Row],[SUMA OBWODÓW 130]]&gt;=201,4,))))</f>
        <v>4</v>
      </c>
      <c r="J69" s="14" t="s">
        <v>183</v>
      </c>
      <c r="K69" s="15" t="s">
        <v>186</v>
      </c>
    </row>
    <row r="70" spans="1:11" ht="31.2">
      <c r="A70" s="11">
        <v>4047835</v>
      </c>
      <c r="B70" s="1" t="s">
        <v>7</v>
      </c>
      <c r="C70" s="1" t="s">
        <v>119</v>
      </c>
      <c r="D70" s="1" t="s">
        <v>123</v>
      </c>
      <c r="E70" s="3" t="s">
        <v>122</v>
      </c>
      <c r="F70" s="4">
        <v>441</v>
      </c>
      <c r="G70" s="8" t="s">
        <v>19</v>
      </c>
      <c r="H70" s="22">
        <f>63+62+43</f>
        <v>168</v>
      </c>
      <c r="I70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70" s="14" t="s">
        <v>183</v>
      </c>
      <c r="K70" s="15" t="s">
        <v>143</v>
      </c>
    </row>
    <row r="71" spans="1:11" ht="31.2">
      <c r="A71" s="11">
        <v>2734968</v>
      </c>
      <c r="B71" s="1" t="s">
        <v>7</v>
      </c>
      <c r="C71" s="1" t="s">
        <v>114</v>
      </c>
      <c r="D71" s="1" t="s">
        <v>115</v>
      </c>
      <c r="E71" s="3" t="s">
        <v>117</v>
      </c>
      <c r="F71" s="4">
        <v>472</v>
      </c>
      <c r="G71" s="8" t="s">
        <v>22</v>
      </c>
      <c r="H71" s="22">
        <f>97+85+77+65+58+54+54+49+45+35</f>
        <v>619</v>
      </c>
      <c r="I71" s="24">
        <f>IF(Tabela13[[#This Row],[SUMA OBWODÓW 130]]&lt;=50,1,IF(Tabela13[[#This Row],[SUMA OBWODÓW 130]]&lt;=100,2,IF(Tabela13[[#This Row],[SUMA OBWODÓW 130]]&lt;=200,3,IF(Tabela13[[#This Row],[SUMA OBWODÓW 130]]&gt;=201,4,))))</f>
        <v>4</v>
      </c>
      <c r="J71" s="14" t="s">
        <v>183</v>
      </c>
      <c r="K71" s="15" t="s">
        <v>118</v>
      </c>
    </row>
    <row r="72" spans="1:11" ht="31.2">
      <c r="A72" s="11">
        <v>4334369</v>
      </c>
      <c r="B72" s="1" t="s">
        <v>7</v>
      </c>
      <c r="C72" s="1" t="s">
        <v>114</v>
      </c>
      <c r="D72" s="1" t="s">
        <v>116</v>
      </c>
      <c r="E72" s="3" t="s">
        <v>117</v>
      </c>
      <c r="F72" s="4">
        <v>473</v>
      </c>
      <c r="G72" s="8" t="s">
        <v>18</v>
      </c>
      <c r="H72" s="22">
        <v>84</v>
      </c>
      <c r="I72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72" s="14" t="s">
        <v>183</v>
      </c>
      <c r="K72" s="15" t="s">
        <v>186</v>
      </c>
    </row>
    <row r="73" spans="1:11" ht="31.2">
      <c r="A73" s="11">
        <v>3897824</v>
      </c>
      <c r="B73" s="1" t="s">
        <v>7</v>
      </c>
      <c r="C73" s="1" t="s">
        <v>144</v>
      </c>
      <c r="D73" s="1" t="s">
        <v>145</v>
      </c>
      <c r="E73" s="3" t="s">
        <v>147</v>
      </c>
      <c r="F73" s="4">
        <v>475</v>
      </c>
      <c r="G73" s="8" t="s">
        <v>22</v>
      </c>
      <c r="H73" s="22">
        <f>126+116</f>
        <v>242</v>
      </c>
      <c r="I73" s="24">
        <f>IF(Tabela13[[#This Row],[SUMA OBWODÓW 130]]&lt;=50,1,IF(Tabela13[[#This Row],[SUMA OBWODÓW 130]]&lt;=100,2,IF(Tabela13[[#This Row],[SUMA OBWODÓW 130]]&lt;=200,3,IF(Tabela13[[#This Row],[SUMA OBWODÓW 130]]&gt;=201,4,))))</f>
        <v>4</v>
      </c>
      <c r="J73" s="14" t="s">
        <v>183</v>
      </c>
      <c r="K73" s="15" t="s">
        <v>146</v>
      </c>
    </row>
    <row r="74" spans="1:11" ht="31.2">
      <c r="A74" s="11"/>
      <c r="B74" s="1" t="s">
        <v>7</v>
      </c>
      <c r="C74" s="1" t="s">
        <v>163</v>
      </c>
      <c r="D74" s="1" t="s">
        <v>164</v>
      </c>
      <c r="E74" s="3" t="s">
        <v>165</v>
      </c>
      <c r="F74" s="4">
        <v>513</v>
      </c>
      <c r="G74" s="8" t="s">
        <v>13</v>
      </c>
      <c r="H74" s="22">
        <v>73</v>
      </c>
      <c r="I74" s="24">
        <f>IF(Tabela13[[#This Row],[SUMA OBWODÓW 130]]&lt;=50,1,IF(Tabela13[[#This Row],[SUMA OBWODÓW 130]]&lt;=100,2,IF(Tabela13[[#This Row],[SUMA OBWODÓW 130]]&lt;=200,3,IF(Tabela13[[#This Row],[SUMA OBWODÓW 130]]&gt;=201,4,))))</f>
        <v>2</v>
      </c>
      <c r="J74" s="14" t="s">
        <v>183</v>
      </c>
      <c r="K74" s="15" t="s">
        <v>186</v>
      </c>
    </row>
    <row r="75" spans="1:11" ht="31.2">
      <c r="A75" s="11">
        <v>3902569</v>
      </c>
      <c r="B75" s="1" t="s">
        <v>7</v>
      </c>
      <c r="C75" s="1" t="s">
        <v>166</v>
      </c>
      <c r="D75" s="1" t="s">
        <v>168</v>
      </c>
      <c r="E75" s="3" t="s">
        <v>173</v>
      </c>
      <c r="F75" s="4">
        <v>515</v>
      </c>
      <c r="G75" s="8" t="s">
        <v>14</v>
      </c>
      <c r="H75" s="22">
        <v>324</v>
      </c>
      <c r="I75" s="24">
        <f>IF(Tabela13[[#This Row],[SUMA OBWODÓW 130]]&lt;=50,1,IF(Tabela13[[#This Row],[SUMA OBWODÓW 130]]&lt;=100,2,IF(Tabela13[[#This Row],[SUMA OBWODÓW 130]]&lt;=200,3,IF(Tabela13[[#This Row],[SUMA OBWODÓW 130]]&gt;=201,4,))))</f>
        <v>4</v>
      </c>
      <c r="J75" s="14" t="s">
        <v>183</v>
      </c>
      <c r="K75" s="15" t="s">
        <v>186</v>
      </c>
    </row>
    <row r="76" spans="1:11" ht="31.2">
      <c r="A76" s="11">
        <v>4322609</v>
      </c>
      <c r="B76" s="1" t="s">
        <v>7</v>
      </c>
      <c r="C76" s="1" t="s">
        <v>166</v>
      </c>
      <c r="D76" s="1" t="s">
        <v>169</v>
      </c>
      <c r="E76" s="3" t="s">
        <v>173</v>
      </c>
      <c r="F76" s="4">
        <v>522</v>
      </c>
      <c r="G76" s="8" t="s">
        <v>14</v>
      </c>
      <c r="H76" s="22">
        <v>36</v>
      </c>
      <c r="I76" s="24">
        <f>IF(Tabela13[[#This Row],[SUMA OBWODÓW 130]]&lt;=50,1,IF(Tabela13[[#This Row],[SUMA OBWODÓW 130]]&lt;=100,2,IF(Tabela13[[#This Row],[SUMA OBWODÓW 130]]&lt;=200,3,IF(Tabela13[[#This Row],[SUMA OBWODÓW 130]]&gt;=201,4,))))</f>
        <v>1</v>
      </c>
      <c r="J76" s="14" t="s">
        <v>183</v>
      </c>
      <c r="K76" s="15" t="s">
        <v>186</v>
      </c>
    </row>
    <row r="77" spans="1:11" ht="31.2">
      <c r="A77" s="11"/>
      <c r="B77" s="1" t="s">
        <v>7</v>
      </c>
      <c r="C77" s="1" t="s">
        <v>166</v>
      </c>
      <c r="D77" s="1" t="s">
        <v>169</v>
      </c>
      <c r="E77" s="3" t="s">
        <v>173</v>
      </c>
      <c r="F77" s="4">
        <v>523</v>
      </c>
      <c r="G77" s="8" t="s">
        <v>14</v>
      </c>
      <c r="H77" s="22">
        <v>42</v>
      </c>
      <c r="I77" s="24">
        <f>IF(Tabela13[[#This Row],[SUMA OBWODÓW 130]]&lt;=50,1,IF(Tabela13[[#This Row],[SUMA OBWODÓW 130]]&lt;=100,2,IF(Tabela13[[#This Row],[SUMA OBWODÓW 130]]&lt;=200,3,IF(Tabela13[[#This Row],[SUMA OBWODÓW 130]]&gt;=201,4,))))</f>
        <v>1</v>
      </c>
      <c r="J77" s="14" t="s">
        <v>183</v>
      </c>
      <c r="K77" s="15" t="s">
        <v>186</v>
      </c>
    </row>
    <row r="78" spans="1:11" ht="31.2">
      <c r="A78" s="11">
        <v>4322157</v>
      </c>
      <c r="B78" s="1" t="s">
        <v>7</v>
      </c>
      <c r="C78" s="1" t="s">
        <v>166</v>
      </c>
      <c r="D78" s="1" t="s">
        <v>169</v>
      </c>
      <c r="E78" s="3" t="s">
        <v>173</v>
      </c>
      <c r="F78" s="4">
        <v>524</v>
      </c>
      <c r="G78" s="8" t="s">
        <v>14</v>
      </c>
      <c r="H78" s="22">
        <v>36</v>
      </c>
      <c r="I78" s="24">
        <f>IF(Tabela13[[#This Row],[SUMA OBWODÓW 130]]&lt;=50,1,IF(Tabela13[[#This Row],[SUMA OBWODÓW 130]]&lt;=100,2,IF(Tabela13[[#This Row],[SUMA OBWODÓW 130]]&lt;=200,3,IF(Tabela13[[#This Row],[SUMA OBWODÓW 130]]&gt;=201,4,))))</f>
        <v>1</v>
      </c>
      <c r="J78" s="14" t="s">
        <v>183</v>
      </c>
      <c r="K78" s="15" t="s">
        <v>186</v>
      </c>
    </row>
    <row r="79" spans="1:11" ht="31.2">
      <c r="A79" s="11">
        <v>4483412</v>
      </c>
      <c r="B79" s="1" t="s">
        <v>7</v>
      </c>
      <c r="C79" s="1" t="s">
        <v>167</v>
      </c>
      <c r="D79" s="1" t="s">
        <v>175</v>
      </c>
      <c r="E79" s="3" t="s">
        <v>174</v>
      </c>
      <c r="F79" s="4">
        <v>530</v>
      </c>
      <c r="G79" s="8" t="s">
        <v>19</v>
      </c>
      <c r="H79" s="22">
        <f>45+36+35</f>
        <v>116</v>
      </c>
      <c r="I79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79" s="14" t="s">
        <v>183</v>
      </c>
      <c r="K79" s="15" t="s">
        <v>171</v>
      </c>
    </row>
    <row r="80" spans="1:11" ht="31.2">
      <c r="A80" s="11"/>
      <c r="B80" s="1" t="s">
        <v>7</v>
      </c>
      <c r="C80" s="1" t="s">
        <v>167</v>
      </c>
      <c r="D80" s="1" t="s">
        <v>176</v>
      </c>
      <c r="E80" s="3" t="s">
        <v>174</v>
      </c>
      <c r="F80" s="4">
        <v>531</v>
      </c>
      <c r="G80" s="8" t="s">
        <v>170</v>
      </c>
      <c r="H80" s="22">
        <f>42+36+23+22</f>
        <v>123</v>
      </c>
      <c r="I80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80" s="14" t="s">
        <v>183</v>
      </c>
      <c r="K80" s="15" t="s">
        <v>172</v>
      </c>
    </row>
    <row r="81" spans="1:11" ht="31.2">
      <c r="A81" s="11"/>
      <c r="B81" s="1" t="s">
        <v>7</v>
      </c>
      <c r="C81" s="1" t="s">
        <v>148</v>
      </c>
      <c r="D81" s="1" t="s">
        <v>149</v>
      </c>
      <c r="E81" s="3" t="s">
        <v>158</v>
      </c>
      <c r="F81" s="4">
        <v>540</v>
      </c>
      <c r="G81" s="8" t="s">
        <v>151</v>
      </c>
      <c r="H81" s="22">
        <f>30+19</f>
        <v>49</v>
      </c>
      <c r="I81" s="24">
        <f>IF(Tabela13[[#This Row],[SUMA OBWODÓW 130]]&lt;=50,1,IF(Tabela13[[#This Row],[SUMA OBWODÓW 130]]&lt;=100,2,IF(Tabela13[[#This Row],[SUMA OBWODÓW 130]]&lt;=200,3,IF(Tabela13[[#This Row],[SUMA OBWODÓW 130]]&gt;=201,4,))))</f>
        <v>1</v>
      </c>
      <c r="J81" s="14" t="s">
        <v>183</v>
      </c>
      <c r="K81" s="15" t="s">
        <v>153</v>
      </c>
    </row>
    <row r="82" spans="1:11" ht="31.2">
      <c r="A82" s="11">
        <v>3878139</v>
      </c>
      <c r="B82" s="1" t="s">
        <v>7</v>
      </c>
      <c r="C82" s="1" t="s">
        <v>148</v>
      </c>
      <c r="D82" s="1" t="s">
        <v>150</v>
      </c>
      <c r="E82" s="3" t="s">
        <v>157</v>
      </c>
      <c r="F82" s="4">
        <v>545</v>
      </c>
      <c r="G82" s="8" t="s">
        <v>152</v>
      </c>
      <c r="H82" s="22">
        <f>59+58+45</f>
        <v>162</v>
      </c>
      <c r="I82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82" s="14" t="s">
        <v>183</v>
      </c>
      <c r="K82" s="15" t="s">
        <v>154</v>
      </c>
    </row>
    <row r="83" spans="1:11" ht="31.2">
      <c r="A83" s="11">
        <v>4425372</v>
      </c>
      <c r="B83" s="1" t="s">
        <v>7</v>
      </c>
      <c r="C83" s="1" t="s">
        <v>148</v>
      </c>
      <c r="D83" s="1" t="s">
        <v>156</v>
      </c>
      <c r="E83" s="3" t="s">
        <v>159</v>
      </c>
      <c r="F83" s="4">
        <v>546</v>
      </c>
      <c r="G83" s="8" t="s">
        <v>18</v>
      </c>
      <c r="H83" s="22">
        <f>92+87</f>
        <v>179</v>
      </c>
      <c r="I83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83" s="14" t="s">
        <v>183</v>
      </c>
      <c r="K83" s="15" t="s">
        <v>155</v>
      </c>
    </row>
    <row r="84" spans="1:11" ht="31.2">
      <c r="A84" s="11"/>
      <c r="B84" s="1" t="s">
        <v>7</v>
      </c>
      <c r="C84" s="1" t="s">
        <v>119</v>
      </c>
      <c r="D84" s="1" t="s">
        <v>178</v>
      </c>
      <c r="E84" s="3" t="s">
        <v>121</v>
      </c>
      <c r="F84" s="4">
        <v>583</v>
      </c>
      <c r="G84" s="8" t="s">
        <v>17</v>
      </c>
      <c r="H84" s="22">
        <f>37+36+34</f>
        <v>107</v>
      </c>
      <c r="I84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84" s="14" t="s">
        <v>183</v>
      </c>
      <c r="K84" s="15" t="s">
        <v>177</v>
      </c>
    </row>
    <row r="85" spans="1:11" ht="31.2">
      <c r="A85" s="11"/>
      <c r="B85" s="1" t="s">
        <v>7</v>
      </c>
      <c r="C85" s="1" t="s">
        <v>119</v>
      </c>
      <c r="D85" s="1" t="s">
        <v>178</v>
      </c>
      <c r="E85" s="3" t="s">
        <v>121</v>
      </c>
      <c r="F85" s="4">
        <v>585</v>
      </c>
      <c r="G85" s="8" t="s">
        <v>160</v>
      </c>
      <c r="H85" s="22">
        <v>126</v>
      </c>
      <c r="I85" s="24">
        <f>IF(Tabela13[[#This Row],[SUMA OBWODÓW 130]]&lt;=50,1,IF(Tabela13[[#This Row],[SUMA OBWODÓW 130]]&lt;=100,2,IF(Tabela13[[#This Row],[SUMA OBWODÓW 130]]&lt;=200,3,IF(Tabela13[[#This Row],[SUMA OBWODÓW 130]]&gt;=201,4,))))</f>
        <v>3</v>
      </c>
      <c r="J85" s="14" t="s">
        <v>183</v>
      </c>
      <c r="K85" s="15" t="s">
        <v>186</v>
      </c>
    </row>
    <row r="87" spans="1:11" ht="15.6">
      <c r="H87" s="20" t="s">
        <v>187</v>
      </c>
      <c r="I87" s="17">
        <f>COUNTIF(Tabela13[POZYCJA CENOWA],1)</f>
        <v>12</v>
      </c>
    </row>
    <row r="88" spans="1:11" ht="15.6">
      <c r="H88" s="20" t="s">
        <v>188</v>
      </c>
      <c r="I88" s="17">
        <f>COUNTIF(Tabela13[POZYCJA CENOWA],2)</f>
        <v>37</v>
      </c>
    </row>
    <row r="89" spans="1:11" ht="15.6">
      <c r="H89" s="20" t="s">
        <v>189</v>
      </c>
      <c r="I89" s="17">
        <f>COUNTIF(Tabela13[POZYCJA CENOWA],3)</f>
        <v>25</v>
      </c>
    </row>
    <row r="90" spans="1:11" ht="15.6">
      <c r="H90" s="20" t="s">
        <v>190</v>
      </c>
      <c r="I90" s="17">
        <f>COUNTIF(Tabela13[POZYCJA CENOWA],4)</f>
        <v>10</v>
      </c>
    </row>
    <row r="91" spans="1:11" ht="15.6">
      <c r="H91" s="20" t="s">
        <v>192</v>
      </c>
      <c r="I91" s="17">
        <f>COUNTIF(Tabela13[POZYCJA CENOWA],5)</f>
        <v>0</v>
      </c>
    </row>
    <row r="92" spans="1:11" ht="15.6">
      <c r="H92" s="20" t="s">
        <v>193</v>
      </c>
      <c r="I92" s="17">
        <f>COUNTIF(Tabela13[POZYCJA CENOWA],6)</f>
        <v>0</v>
      </c>
    </row>
    <row r="93" spans="1:11" ht="15.6">
      <c r="H93" s="21" t="s">
        <v>191</v>
      </c>
      <c r="I93" s="19">
        <f>SUM(I87:I92)</f>
        <v>84</v>
      </c>
    </row>
  </sheetData>
  <autoFilter ref="L1:L110" xr:uid="{04C81140-2F06-4D25-9483-0CFA3D8BAFA8}"/>
  <sortState ref="L1:L109">
    <sortCondition ref="L1"/>
  </sortState>
  <hyperlinks>
    <hyperlink ref="E2" r:id="rId1" xr:uid="{6636362B-301A-484A-94E1-205933AAA71A}"/>
    <hyperlink ref="F2" r:id="rId2" display="zdjęcia\50" xr:uid="{44721680-BD7A-4365-94ED-9CC2C6CDC375}"/>
    <hyperlink ref="E3" r:id="rId3" xr:uid="{57DB1160-FC12-4F73-821D-B668E3E4B08A}"/>
    <hyperlink ref="F3" r:id="rId4" display="zdjęcia\60" xr:uid="{D1833C6A-A149-456D-A1DB-A2546335897E}"/>
    <hyperlink ref="E4:E5" r:id="rId5" display="52/10/1/5" xr:uid="{2C0E5DC2-55E4-42B9-89C4-395E85CC17E2}"/>
    <hyperlink ref="F4" r:id="rId6" display="zdjęcia\75" xr:uid="{1F205047-D4A6-4BEE-AA66-084F564EA412}"/>
    <hyperlink ref="F5" r:id="rId7" display="zdjęcia\76" xr:uid="{ED03BEB5-6AAD-4722-A971-D65C37328E0A}"/>
    <hyperlink ref="E6" r:id="rId8" xr:uid="{A1FC0B33-D1DA-4876-817A-C733F5F91E94}"/>
    <hyperlink ref="E7" r:id="rId9" xr:uid="{0AD56E29-770E-4166-91E4-D0EFD843F020}"/>
    <hyperlink ref="E8" r:id="rId10" xr:uid="{D997F3E5-E9A3-4B39-90E1-212D26490480}"/>
    <hyperlink ref="E9" r:id="rId11" xr:uid="{3A76A7CC-C334-435E-BF18-B1C52A918157}"/>
    <hyperlink ref="E10" r:id="rId12" xr:uid="{B5B670AC-297D-49B4-A0FD-4257384EE040}"/>
    <hyperlink ref="F6" r:id="rId13" display="zdjęcia\114" xr:uid="{A38C69D6-7164-4C97-8A80-E1CD41C92372}"/>
    <hyperlink ref="F7" r:id="rId14" display="zdjęcia\115" xr:uid="{686B06E5-48A0-4333-A130-CD2F41118160}"/>
    <hyperlink ref="F8" r:id="rId15" display="zdjęcia\116" xr:uid="{41A193FE-97AA-4FE0-B07B-A2BE48E3EE43}"/>
    <hyperlink ref="F9" r:id="rId16" display="zdjęcia\117" xr:uid="{5D05CEAC-F1E2-4286-9E17-43660B615749}"/>
    <hyperlink ref="F10" r:id="rId17" display="zdjęcia\118" xr:uid="{67BF9B71-321F-4B0C-8C2B-B3DAF330A8CF}"/>
    <hyperlink ref="E11" r:id="rId18" xr:uid="{46697C5B-EF0B-44FA-987D-CA035C0523E3}"/>
    <hyperlink ref="E12" r:id="rId19" xr:uid="{D8F0E5B8-2F9F-4CE1-97E4-0CC1A7EF54ED}"/>
    <hyperlink ref="E13" r:id="rId20" xr:uid="{60572635-8C87-4E4C-99B5-6BEC0FE26D71}"/>
    <hyperlink ref="E14" r:id="rId21" xr:uid="{9EC4CD4C-4DC7-4EEC-91DA-DA7F988CFF8B}"/>
    <hyperlink ref="F11" r:id="rId22" display="zdjęcia\120" xr:uid="{01B8611E-F1D4-424F-96CD-DD98B777E054}"/>
    <hyperlink ref="F12" r:id="rId23" display="zdjęcia\122" xr:uid="{4429847A-22B5-41AB-AE2E-28E6F2DA824C}"/>
    <hyperlink ref="F13" r:id="rId24" xr:uid="{FE1ABC20-1A8A-43EB-8D86-46ACB1A72D11}"/>
    <hyperlink ref="F14" r:id="rId25" display="zdjęcia\123" xr:uid="{68429AF3-9B59-4CFF-8CBF-1D7FAAA57F12}"/>
    <hyperlink ref="E15" r:id="rId26" xr:uid="{5FBA405B-A365-4503-9E15-CA504291DCF9}"/>
    <hyperlink ref="F15" r:id="rId27" display="zdjęcia\126" xr:uid="{D71CD1DD-E254-406B-9690-8C6213FFA233}"/>
    <hyperlink ref="E17" r:id="rId28" xr:uid="{5983F4EE-5C8C-4487-B41E-00B4DCF73AA1}"/>
    <hyperlink ref="E16" r:id="rId29" xr:uid="{37A7BBAF-8352-40CE-90C2-8EE98DCE080A}"/>
    <hyperlink ref="F16" r:id="rId30" display="zdjęcia\129" xr:uid="{9CDCBD1B-52CC-4CCC-96CF-A488C4E5D829}"/>
    <hyperlink ref="F17" r:id="rId31" xr:uid="{C38EAFD2-0B80-4927-AC1C-154EA506E535}"/>
    <hyperlink ref="E18" r:id="rId32" xr:uid="{F55970F8-1EFB-4440-A0D4-C28C7B65E9D3}"/>
    <hyperlink ref="F18" r:id="rId33" display="zdjęcia\132" xr:uid="{4BBCC183-4F49-4E95-833A-AB9F5EFC4CDC}"/>
    <hyperlink ref="E19:E22" r:id="rId34" display="53/20/38/18" xr:uid="{C5ABD624-243D-47A3-9DD3-78758D4A9A18}"/>
    <hyperlink ref="F19" r:id="rId35" display="zdjęcia\140" xr:uid="{F98A6D56-8899-4EBC-A925-16525484C947}"/>
    <hyperlink ref="F20" r:id="rId36" display="zdjęcia\141" xr:uid="{471620E6-8D1B-4DB1-8E52-7A81903A8058}"/>
    <hyperlink ref="F21" r:id="rId37" display="zdjęcia\142" xr:uid="{13BB1D7D-51D5-4D8F-A84B-F841F9D66324}"/>
    <hyperlink ref="F22" r:id="rId38" display="zdjęcia\143" xr:uid="{D6CA97E6-A538-47E9-9D98-A90509C308AB}"/>
    <hyperlink ref="E23" r:id="rId39" xr:uid="{2B25526C-C572-4584-85FA-ADBF9FD82585}"/>
    <hyperlink ref="F23" r:id="rId40" display="zdjęcia\156" xr:uid="{659338D2-BD4B-44FD-A92F-4E04947B7533}"/>
    <hyperlink ref="E24" r:id="rId41" xr:uid="{08056A47-A07A-4D8A-AB59-585D01C9E346}"/>
    <hyperlink ref="F24" r:id="rId42" display="zdjęcia\159" xr:uid="{C190DE8C-58F1-41DD-8D2B-BE355605F2D9}"/>
    <hyperlink ref="E25" r:id="rId43" xr:uid="{F75FCB0F-95C4-43CA-A571-643078D5866C}"/>
    <hyperlink ref="F25" r:id="rId44" display="zdjęcia\204" xr:uid="{1F3A9503-DEC2-4960-A29B-7585E3C83C66}"/>
    <hyperlink ref="E26" r:id="rId45" xr:uid="{E20FD1A0-7800-4EAA-BF63-B6165B5A4391}"/>
    <hyperlink ref="F26" r:id="rId46" display="zdjęcia\206" xr:uid="{9945A338-36E0-4254-BA88-C4E96A00F417}"/>
    <hyperlink ref="E27" r:id="rId47" xr:uid="{1894F31E-D761-4185-9697-B1E548484533}"/>
    <hyperlink ref="F27" r:id="rId48" xr:uid="{F954B380-034A-4C1B-B0B9-557AE6533F47}"/>
    <hyperlink ref="E28:E29" r:id="rId49" display="50/22/103/1" xr:uid="{B93A1B71-C4EC-4B77-B8FE-F148C7B6DD35}"/>
    <hyperlink ref="F28" r:id="rId50" display="zdjęcia\215" xr:uid="{96677C3F-C29C-41C0-9253-19D4F33031A4}"/>
    <hyperlink ref="F29" r:id="rId51" display="zdjęcia\216" xr:uid="{56457044-1081-4084-8034-A0C2B06094FD}"/>
    <hyperlink ref="E30" r:id="rId52" xr:uid="{C1936436-1C51-4EBE-A373-94A170A81950}"/>
    <hyperlink ref="E31:E35" r:id="rId53" display="53/17/147/28" xr:uid="{748385FD-DBDC-4088-85C8-59A60B02E898}"/>
    <hyperlink ref="F30" r:id="rId54" display="zdjęcia\222" xr:uid="{8F1E2A28-CD5C-4936-8F80-1F33D0459079}"/>
    <hyperlink ref="F31" r:id="rId55" display="zdjęcia\224" xr:uid="{1E3AF7BD-92FF-4F3B-BE4D-E8ABB6AD674F}"/>
    <hyperlink ref="F32" r:id="rId56" display="zdjęcia\225" xr:uid="{B8090A46-ACFE-4876-AD00-30460DEC5373}"/>
    <hyperlink ref="F33" r:id="rId57" display="zdjęcia\228" xr:uid="{EFA02645-076F-40E3-8327-0E2284218BD5}"/>
    <hyperlink ref="F34" r:id="rId58" display="zdjęcia\231" xr:uid="{0D3BE1BF-7B57-4BAD-B3BF-8969E6315A34}"/>
    <hyperlink ref="F35" r:id="rId59" display="zdjęcia\234" xr:uid="{E9955BE1-0FD4-494B-B0E7-87E49BEE103A}"/>
    <hyperlink ref="E36" r:id="rId60" xr:uid="{C876B411-D788-4F0E-82D4-2E59382D078C}"/>
    <hyperlink ref="F36" r:id="rId61" display="zdjęcia\237" xr:uid="{9DF8445E-3FD9-46F3-AACB-397AFB80B294}"/>
    <hyperlink ref="E37" r:id="rId62" xr:uid="{31C95D4D-44EF-4313-A8CA-0262CCD78D63}"/>
    <hyperlink ref="E38" r:id="rId63" xr:uid="{817CC772-6F62-4603-8390-085E34D5B596}"/>
    <hyperlink ref="E39:E40" r:id="rId64" display="54/36/430/7" xr:uid="{B5D47A8E-BB27-4D37-A789-F850F6C94BF1}"/>
    <hyperlink ref="F37" r:id="rId65" display="zdjęcia\240" xr:uid="{0506FCD7-36AE-4917-82B0-20F479BDD347}"/>
    <hyperlink ref="F38" r:id="rId66" display="zdjęcia\241" xr:uid="{3FA2D02A-9A0B-409D-8125-A96D6D02DBFC}"/>
    <hyperlink ref="F39" r:id="rId67" display="zdjęcia\242" xr:uid="{AE8464E1-9E79-43C0-934F-9388E1469181}"/>
    <hyperlink ref="F40" r:id="rId68" display="zdjęcia\243" xr:uid="{018EA371-AB1E-48B7-9DC0-CE62830C1ADB}"/>
    <hyperlink ref="E41" r:id="rId69" xr:uid="{4A35FC0A-0B9F-48C8-A568-8A0CA2701040}"/>
    <hyperlink ref="F41" r:id="rId70" xr:uid="{984E359B-5AC6-4CA9-99E5-364A02C12793}"/>
    <hyperlink ref="E42" r:id="rId71" xr:uid="{B7B19817-E3A9-4160-936A-2B771E547B73}"/>
    <hyperlink ref="E43" r:id="rId72" xr:uid="{A5AC3952-8306-42E1-9379-7B06A303D70A}"/>
    <hyperlink ref="F42" r:id="rId73" display="zdjęcia\264" xr:uid="{961E4367-4FF0-4CAD-9C2C-F5B343760FFB}"/>
    <hyperlink ref="F43" r:id="rId74" display="zdjęcia\265" xr:uid="{D8E639E8-077E-4701-8EDC-245FB34840F1}"/>
    <hyperlink ref="E44" r:id="rId75" xr:uid="{23B4598B-ED2E-430A-BA8D-C07D918E4F2D}"/>
    <hyperlink ref="F44" r:id="rId76" display="zdjęcia\267" xr:uid="{77D36370-15D0-454F-B6D6-0689865B8233}"/>
    <hyperlink ref="E45" r:id="rId77" xr:uid="{97713BD7-B2C8-4AA6-9990-A91593FC376D}"/>
    <hyperlink ref="E46" r:id="rId78" xr:uid="{223A8DCE-3535-4DF9-89B8-40C712260BB4}"/>
    <hyperlink ref="E47" r:id="rId79" xr:uid="{7A4638DA-DAD5-43C0-8DDE-5F1F55EAE31B}"/>
    <hyperlink ref="E48" r:id="rId80" xr:uid="{24AFC960-477B-4CC0-A5C9-BC8F620DA5EC}"/>
    <hyperlink ref="E49" r:id="rId81" xr:uid="{72CCA92A-68BB-4A98-8C2F-B7BA23FC7831}"/>
    <hyperlink ref="E50" r:id="rId82" xr:uid="{8712963B-D445-4AF4-BE16-1404B9A810B9}"/>
    <hyperlink ref="E51" r:id="rId83" xr:uid="{2F3A4CFC-D692-405D-BB30-EB73EFC9F716}"/>
    <hyperlink ref="E52" r:id="rId84" xr:uid="{08E21A8A-31A9-4FE2-AD34-56817B847A81}"/>
    <hyperlink ref="F45" r:id="rId85" display="zdjęcia\269" xr:uid="{92845D94-2EBC-4C3B-94B4-08000FC49615}"/>
    <hyperlink ref="F46" r:id="rId86" display="zdjęcia\270" xr:uid="{88E688B5-2187-4493-A8D6-A702271424CA}"/>
    <hyperlink ref="F47" r:id="rId87" display="zdjęcia\271" xr:uid="{13675BC1-1F96-437E-B839-3D98DCFDBD25}"/>
    <hyperlink ref="F48" r:id="rId88" display="zdjęcia\272" xr:uid="{73981D02-0D9C-4D8A-B698-278C5C7A3F1E}"/>
    <hyperlink ref="F49" r:id="rId89" display="zdjęcia\273" xr:uid="{F661D27A-9018-49F9-BA89-8D26C6AAE0B9}"/>
    <hyperlink ref="F50" r:id="rId90" display="zdjęcia\276" xr:uid="{DBB93803-DDE3-48B9-BE9B-11B817AE0A1C}"/>
    <hyperlink ref="F51" r:id="rId91" display="zdjęcia\277" xr:uid="{BE0F0ABE-4BAA-4BEE-86F1-88BFA27D030B}"/>
    <hyperlink ref="F52" r:id="rId92" display="zdjęcia\278" xr:uid="{29A9A94A-9AF3-4E66-B59D-2E9FF94BD421}"/>
    <hyperlink ref="E53:E54" r:id="rId93" display="51/15/21/12" xr:uid="{88CE1F16-4321-47A2-9A4E-395E99C41CAB}"/>
    <hyperlink ref="E55" r:id="rId94" xr:uid="{57838701-9582-4AD5-8760-05423533C529}"/>
    <hyperlink ref="F53" r:id="rId95" display="zdjęcia\329" xr:uid="{14AA7884-9C79-47B1-900B-8CEDB6799F9F}"/>
    <hyperlink ref="F54" r:id="rId96" display="zdjęcia\330" xr:uid="{B17D59F3-8ADC-4060-A935-3E21A4D13340}"/>
    <hyperlink ref="F55" r:id="rId97" display="zdjęcia\331" xr:uid="{AD86D902-C400-4197-804C-17D673487DDC}"/>
    <hyperlink ref="E56" r:id="rId98" xr:uid="{981C5877-290C-4827-AA35-148826A6CEF5}"/>
    <hyperlink ref="F56" r:id="rId99" display="zdjęcia\333" xr:uid="{9379DBD7-799E-48FE-992F-95834D22F750}"/>
    <hyperlink ref="E57" r:id="rId100" xr:uid="{3FFE147B-E197-49A3-99D1-E83B61B57C0F}"/>
    <hyperlink ref="F57" r:id="rId101" display="zdjęcia\335" xr:uid="{60781ED5-2D07-44E5-950C-0CB583FB00FB}"/>
    <hyperlink ref="E58" r:id="rId102" xr:uid="{259314A7-C097-4410-9073-2FCD91E66783}"/>
    <hyperlink ref="F58" r:id="rId103" display="zdjęcia\337" xr:uid="{A641A155-7024-4484-BECC-E97E6397C418}"/>
    <hyperlink ref="E59" r:id="rId104" xr:uid="{90F9899F-3533-4496-B71B-559E694D1170}"/>
    <hyperlink ref="F59" r:id="rId105" display="zdjęcia\377" xr:uid="{E7854651-AADC-4588-971B-E62B3713236F}"/>
    <hyperlink ref="E60:E61" r:id="rId106" display="53/10/434/5" xr:uid="{85770DAE-2BAE-4599-8F85-58094E184F7F}"/>
    <hyperlink ref="F60" r:id="rId107" display="zdjęcia\380" xr:uid="{94D41820-6B97-41A9-A722-5C970B6E3D33}"/>
    <hyperlink ref="F61" r:id="rId108" display="zdjęcia\381" xr:uid="{7CF5D43D-06F1-4918-AC9D-F1F7D79334E8}"/>
    <hyperlink ref="E62" r:id="rId109" xr:uid="{FC8E0E76-9682-4476-AE33-A8E53DA98163}"/>
    <hyperlink ref="E63" r:id="rId110" xr:uid="{251EA211-09B9-476B-848F-F2DC44FD3715}"/>
    <hyperlink ref="E64" r:id="rId111" xr:uid="{DCB7AA89-7DA4-4678-8991-56FA45F309AB}"/>
    <hyperlink ref="E65" r:id="rId112" xr:uid="{32D2B5CE-7233-4C55-B712-45DD26974185}"/>
    <hyperlink ref="F62" r:id="rId113" display="zdjęcia\384" xr:uid="{483D93E3-3433-490D-87F8-DA5216403359}"/>
    <hyperlink ref="F63" r:id="rId114" display="zdjęcia\386" xr:uid="{F0177BB2-DECA-4CC1-ACC5-315106189C71}"/>
    <hyperlink ref="F64" r:id="rId115" display="zdjęcia\387" xr:uid="{FD30062D-1D43-4306-A531-8715F5A09C45}"/>
    <hyperlink ref="F65" r:id="rId116" display="zdjęcia\388" xr:uid="{47FC1434-9095-4035-A203-D334307CD699}"/>
    <hyperlink ref="F66" r:id="rId117" display="zdjęcia\404" xr:uid="{10D2BEB3-A481-45F7-BF36-55029767B8C6}"/>
    <hyperlink ref="E66" r:id="rId118" xr:uid="{1827E860-F377-4ADD-A461-BF3BEF8FF346}"/>
    <hyperlink ref="E67" r:id="rId119" xr:uid="{BAD5A069-3355-46CF-A44E-1B33821846E8}"/>
    <hyperlink ref="E68" r:id="rId120" xr:uid="{1A1CBD63-7FE9-4D12-9696-A3CED1C3BBC6}"/>
    <hyperlink ref="F67" r:id="rId121" display="zdjęcia\420" xr:uid="{BEF3C8B7-273B-4EB8-A846-0DBF323A231C}"/>
    <hyperlink ref="F68" r:id="rId122" display="zdjęcia\421" xr:uid="{DDB119D7-6EBD-4214-B042-7F728E6B4325}"/>
    <hyperlink ref="E69" r:id="rId123" xr:uid="{3CA6E1D4-289F-4540-89CD-8FF9166A338E}"/>
    <hyperlink ref="F69" r:id="rId124" display="zdjęcia\439" xr:uid="{8D870AE8-B8E3-422F-AE7E-055A1C326317}"/>
    <hyperlink ref="E70" r:id="rId125" xr:uid="{8A52E8E5-2816-426E-874C-E8DDA146F97C}"/>
    <hyperlink ref="F70" r:id="rId126" display="zdjęcia\441" xr:uid="{A2D5663A-9060-41B5-8F22-F5BE20F3D9BD}"/>
    <hyperlink ref="E71" r:id="rId127" xr:uid="{26FFB8C7-110E-4C92-A39B-76B528A10FA1}"/>
    <hyperlink ref="E72" r:id="rId128" xr:uid="{C6694665-A3E2-44E5-B90F-7F11E3A49836}"/>
    <hyperlink ref="F71" r:id="rId129" display="zdjęcia\472" xr:uid="{A9396D73-A77F-487A-A217-F60E297442EC}"/>
    <hyperlink ref="F72" r:id="rId130" display="zdjęcia\473" xr:uid="{AF279AE1-666B-48F4-9D4C-8AB7B3D9DF48}"/>
    <hyperlink ref="E73" r:id="rId131" xr:uid="{367859D9-EC81-436C-93CD-061FEA37492A}"/>
    <hyperlink ref="F73" r:id="rId132" display="zdjęcia\475" xr:uid="{187773D6-522A-4F12-B3BD-FA7A351A4FFC}"/>
    <hyperlink ref="E74" r:id="rId133" xr:uid="{018DB272-0CF8-4A45-A46F-E8EEBE79A971}"/>
    <hyperlink ref="F74" r:id="rId134" display="zdjęcia\513" xr:uid="{15025B48-F1B6-444D-B110-CAEC29A03F4A}"/>
    <hyperlink ref="E75" r:id="rId135" xr:uid="{40D6A278-AA1D-4F57-96CF-CD8411159FDE}"/>
    <hyperlink ref="F75" r:id="rId136" display="zdjęcia\515" xr:uid="{7EDF3DA5-6DE0-4578-AC81-F79A2F1D8B02}"/>
    <hyperlink ref="E76" r:id="rId137" xr:uid="{E57009AA-45CB-4CE1-8EC1-ACFAC02C5F71}"/>
    <hyperlink ref="E77:E78" r:id="rId138" display="55/15/111" xr:uid="{D0A511CC-DF04-49DD-81F2-572DF3B6B0F3}"/>
    <hyperlink ref="F76" r:id="rId139" display="zdjęcia\522" xr:uid="{A342720E-0634-4C92-9B99-63420F1E075D}"/>
    <hyperlink ref="F77" r:id="rId140" display="zdjęcia\523" xr:uid="{F8C5A56B-8F69-4140-A20E-7DF002023AB2}"/>
    <hyperlink ref="F78" r:id="rId141" display="zdjęcia\524" xr:uid="{B0175A9B-097C-4F6C-B7DC-D1080B79BE1F}"/>
    <hyperlink ref="E79:E80" r:id="rId142" display="56/07/240/1" xr:uid="{4CC77F75-A636-4DEB-B1C4-4819C23BD2A6}"/>
    <hyperlink ref="F79" r:id="rId143" display="zdjęcia\530" xr:uid="{CFE38DF4-2DA3-4DCD-BEAF-CBCE67FB1EBA}"/>
    <hyperlink ref="F80" r:id="rId144" display="zdjęcia\531" xr:uid="{9580A9FA-726B-4CAA-B70E-D271457AA4EE}"/>
    <hyperlink ref="E81" r:id="rId145" xr:uid="{D3A29596-5803-4CDF-9383-85EF079BA6FC}"/>
    <hyperlink ref="F81" r:id="rId146" display="zdjęcia\540" xr:uid="{4118200E-8592-414E-A44C-F97148AB3976}"/>
    <hyperlink ref="E82" r:id="rId147" xr:uid="{56D5FF0E-A85E-47C5-9BFA-9275C3315F27}"/>
    <hyperlink ref="E83" r:id="rId148" xr:uid="{0A0BCC57-E481-44CF-A54C-087F6517EE1F}"/>
    <hyperlink ref="F82" r:id="rId149" display="zdjęcia\545" xr:uid="{6B66AD40-5C8B-4B28-9D0B-1C1BB09FFDD4}"/>
    <hyperlink ref="F83" r:id="rId150" display="zdjęcia\546" xr:uid="{E1128593-DB50-4454-9235-36815827AFA5}"/>
    <hyperlink ref="F84" r:id="rId151" display="zdjęcia\583" xr:uid="{4215450B-B883-4120-B681-2A423427FF48}"/>
    <hyperlink ref="E84" r:id="rId152" xr:uid="{F75DF9D3-4E93-48C4-A2DA-A9EB2B7D18C9}"/>
    <hyperlink ref="F85" r:id="rId153" display="zdjęcia\585" xr:uid="{CBD44833-E11C-454E-B874-0260CB9D1E52}"/>
    <hyperlink ref="E85" r:id="rId154" xr:uid="{C1AED405-536B-4554-BDB9-F820A7F72B87}"/>
  </hyperlinks>
  <pageMargins left="0.7" right="0.7" top="0.75" bottom="0.75" header="0.3" footer="0.3"/>
  <pageSetup paperSize="9" orientation="landscape" r:id="rId155"/>
  <headerFooter>
    <oddHeader xml:space="preserve">&amp;Rzałacznik nr 5 do zapytania ofertowego nr ZDM-PZ.342.15.2025.1 </oddHeader>
  </headerFooter>
  <tableParts count="1">
    <tablePart r:id="rId15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zakres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michal_mi</dc:creator>
  <cp:lastModifiedBy>Dagmara Plewczyńska</cp:lastModifiedBy>
  <cp:lastPrinted>2024-10-01T06:04:45Z</cp:lastPrinted>
  <dcterms:created xsi:type="dcterms:W3CDTF">2020-08-10T08:32:07Z</dcterms:created>
  <dcterms:modified xsi:type="dcterms:W3CDTF">2025-05-15T08:04:33Z</dcterms:modified>
</cp:coreProperties>
</file>